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9813" tabRatio="601" activeTab="0"/>
  </bookViews>
  <sheets>
    <sheet name="Parameter" sheetId="1" r:id="rId1"/>
    <sheet name="sinBOC_1" sheetId="2" r:id="rId2"/>
    <sheet name="sinBOC_2" sheetId="3" r:id="rId3"/>
    <sheet name="MBOC" sheetId="4" r:id="rId4"/>
  </sheets>
  <definedNames>
    <definedName name="a">#REF!</definedName>
    <definedName name="B_Breite">'Parameter'!$D$4</definedName>
    <definedName name="d">#REF!</definedName>
    <definedName name="df">'Parameter'!$F$5</definedName>
    <definedName name="f">#REF!</definedName>
    <definedName name="f0">'Parameter'!$H$2</definedName>
    <definedName name="fakt">'sinBOC_1'!$G$4</definedName>
    <definedName name="fc_boc_1">'Parameter'!$F$10</definedName>
    <definedName name="fc_boc_2">'Parameter'!$F$17</definedName>
    <definedName name="fc_boc_3">'Parameter'!$F$34</definedName>
    <definedName name="fc_ca">'Parameter'!$L$4</definedName>
    <definedName name="fc_p">'Parameter'!#REF!</definedName>
    <definedName name="fs_1">'Parameter'!$F$9</definedName>
    <definedName name="fs_2">'Parameter'!$F$16</definedName>
    <definedName name="fs_3">'Parameter'!$F$33</definedName>
    <definedName name="k">#REF!</definedName>
    <definedName name="m_1">'Parameter'!$C$9</definedName>
    <definedName name="m_2">'Parameter'!$C$16</definedName>
    <definedName name="m_3">'Parameter'!$C$33</definedName>
    <definedName name="n">#REF!</definedName>
    <definedName name="n_1">'Parameter'!$C$10</definedName>
    <definedName name="n_2">'Parameter'!$C$17</definedName>
    <definedName name="n_3">'Parameter'!$C$34</definedName>
    <definedName name="p">#REF!</definedName>
    <definedName name="p_1">'Parameter'!$H$12</definedName>
    <definedName name="p_2">'Parameter'!$H$19</definedName>
    <definedName name="q">#REF!</definedName>
    <definedName name="Sig">'Parameter'!#REF!</definedName>
  </definedNames>
  <calcPr fullCalcOnLoad="1"/>
</workbook>
</file>

<file path=xl/sharedStrings.xml><?xml version="1.0" encoding="utf-8"?>
<sst xmlns="http://schemas.openxmlformats.org/spreadsheetml/2006/main" count="81" uniqueCount="46">
  <si>
    <t>sin((PI*f)/fc)</t>
  </si>
  <si>
    <t>sin((PI*f/(2*fs))</t>
  </si>
  <si>
    <t>PI*f*cos((PI*f) / (2*fs))</t>
  </si>
  <si>
    <t>m</t>
  </si>
  <si>
    <t>n</t>
  </si>
  <si>
    <t>Chip-Rate</t>
  </si>
  <si>
    <t>MHz</t>
  </si>
  <si>
    <t>BOC-Parameter</t>
  </si>
  <si>
    <t>Unterträger Frequenz</t>
  </si>
  <si>
    <t>2*fs/fc</t>
  </si>
  <si>
    <t>fs [MHz]</t>
  </si>
  <si>
    <r>
      <t>f</t>
    </r>
    <r>
      <rPr>
        <vertAlign val="subscript"/>
        <sz val="11"/>
        <rFont val="Arial"/>
        <family val="2"/>
      </rPr>
      <t>c</t>
    </r>
    <r>
      <rPr>
        <sz val="11"/>
        <rFont val="Arial"/>
        <family val="0"/>
      </rPr>
      <t xml:space="preserve"> [MHz]</t>
    </r>
  </si>
  <si>
    <t>Betrachtete Bandbreite [MHz]</t>
  </si>
  <si>
    <t>Unterträgerfrequenz</t>
  </si>
  <si>
    <r>
      <t>Grundfrequenz f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[MHz]</t>
    </r>
  </si>
  <si>
    <r>
      <t>fach f</t>
    </r>
    <r>
      <rPr>
        <vertAlign val="subscript"/>
        <sz val="10"/>
        <rFont val="Arial"/>
        <family val="2"/>
      </rPr>
      <t>0</t>
    </r>
  </si>
  <si>
    <t>fakt</t>
  </si>
  <si>
    <t>MBOC(6,1, 1/11)</t>
  </si>
  <si>
    <t>Nr</t>
  </si>
  <si>
    <t>Spektraldichte der MBOC - Modulation</t>
  </si>
  <si>
    <t>SinBOC-Modulation 1</t>
  </si>
  <si>
    <t>SinBOC-Modulation 2</t>
  </si>
  <si>
    <t>Auflösung</t>
  </si>
  <si>
    <t xml:space="preserve">BOC(1; 1)  </t>
  </si>
  <si>
    <t>BOC(6,  1)</t>
  </si>
  <si>
    <t>df</t>
  </si>
  <si>
    <t>W/Hz</t>
  </si>
  <si>
    <t>dBW/Hz</t>
  </si>
  <si>
    <t>1/11 W/Hz</t>
  </si>
  <si>
    <t>dBW / Hz</t>
  </si>
  <si>
    <t xml:space="preserve">Berechnungsintervall </t>
  </si>
  <si>
    <t>Bandbreite</t>
  </si>
  <si>
    <t>BOC - Parameter</t>
  </si>
  <si>
    <t>Parameterprüfung</t>
  </si>
  <si>
    <t>fc [MHz]</t>
  </si>
  <si>
    <r>
      <t>D</t>
    </r>
    <r>
      <rPr>
        <sz val="10"/>
        <rFont val="Arial"/>
        <family val="0"/>
      </rPr>
      <t>f</t>
    </r>
  </si>
  <si>
    <t>df [MHz]</t>
  </si>
  <si>
    <t>Wg. Umrechnung in Hz</t>
  </si>
  <si>
    <t>f</t>
  </si>
  <si>
    <t>Anteil [%]</t>
  </si>
  <si>
    <t>Anteil W/HZ</t>
  </si>
  <si>
    <t>Darstellung des normierten Leistungsdichtespektrums der für  GPS und Galileo geplanten multiplexed BOC Modulation  [MBOC (6,1,1/11)].</t>
  </si>
  <si>
    <r>
      <t xml:space="preserve">Die Parameter der Modulation sind von einer Arbeitsgruppe der USA und Europas vereinbart worden. Dennoch können in dieser Tabelle in den </t>
    </r>
    <r>
      <rPr>
        <b/>
        <sz val="11"/>
        <color indexed="13"/>
        <rFont val="Arial"/>
        <family val="2"/>
      </rPr>
      <t>gelb hinterlegten Zellen</t>
    </r>
    <r>
      <rPr>
        <b/>
        <sz val="11"/>
        <color indexed="9"/>
        <rFont val="Arial"/>
        <family val="2"/>
      </rPr>
      <t xml:space="preserve"> die Parameter geändert werden.</t>
    </r>
  </si>
  <si>
    <t>Die vereinbarten Parameter sind:</t>
  </si>
  <si>
    <t xml:space="preserve">               SinBOC(1,1) Modulation mit 10/11 Anteil</t>
  </si>
  <si>
    <t xml:space="preserve">               SinBOC(6,1) Modolation mit   1/11 Anteil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</si>
</sst>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0E+00"/>
    <numFmt numFmtId="166" formatCode="0.0000"/>
    <numFmt numFmtId="167" formatCode="0.000E+00"/>
    <numFmt numFmtId="168" formatCode="0.0"/>
    <numFmt numFmtId="169" formatCode="0.0E+00"/>
    <numFmt numFmtId="170" formatCode="0.0000E+00"/>
    <numFmt numFmtId="171" formatCode="0.000"/>
    <numFmt numFmtId="172" formatCode="0.00000000"/>
    <numFmt numFmtId="173" formatCode="0.0000000"/>
    <numFmt numFmtId="174" formatCode="0.00000"/>
    <numFmt numFmtId="175" formatCode="0.00000E+00"/>
    <numFmt numFmtId="176" formatCode="0.E+00"/>
    <numFmt numFmtId="177" formatCode="0.000000000"/>
    <numFmt numFmtId="178" formatCode="0.0000000000000"/>
  </numFmts>
  <fonts count="65">
    <font>
      <sz val="10"/>
      <name val="Arial"/>
      <family val="0"/>
    </font>
    <font>
      <sz val="11"/>
      <name val="Arial"/>
      <family val="0"/>
    </font>
    <font>
      <vertAlign val="subscript"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b/>
      <sz val="10.5"/>
      <color indexed="8"/>
      <name val="Arial"/>
      <family val="0"/>
    </font>
    <font>
      <b/>
      <sz val="8.75"/>
      <color indexed="8"/>
      <name val="Arial"/>
      <family val="0"/>
    </font>
    <font>
      <b/>
      <sz val="10"/>
      <color indexed="8"/>
      <name val="Arial"/>
      <family val="0"/>
    </font>
    <font>
      <b/>
      <sz val="8.0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5.75"/>
      <color indexed="8"/>
      <name val="Arial"/>
      <family val="0"/>
    </font>
    <font>
      <b/>
      <sz val="9.25"/>
      <color indexed="8"/>
      <name val="Arial"/>
      <family val="0"/>
    </font>
    <font>
      <b/>
      <sz val="8.25"/>
      <color indexed="8"/>
      <name val="Arial"/>
      <family val="0"/>
    </font>
    <font>
      <sz val="8.5"/>
      <color indexed="8"/>
      <name val="Arial"/>
      <family val="0"/>
    </font>
    <font>
      <sz val="11.25"/>
      <color indexed="8"/>
      <name val="Arial"/>
      <family val="0"/>
    </font>
    <font>
      <b/>
      <sz val="9.5"/>
      <color indexed="8"/>
      <name val="Arial"/>
      <family val="0"/>
    </font>
    <font>
      <sz val="9.25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Fill="1" applyBorder="1" applyAlignment="1">
      <alignment horizontal="right" inden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32" xfId="0" applyNumberFormat="1" applyBorder="1" applyAlignment="1">
      <alignment/>
    </xf>
    <xf numFmtId="171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17" xfId="0" applyFont="1" applyBorder="1" applyAlignment="1">
      <alignment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40" xfId="0" applyFont="1" applyBorder="1" applyAlignment="1">
      <alignment horizontal="center"/>
    </xf>
    <xf numFmtId="2" fontId="0" fillId="0" borderId="41" xfId="0" applyNumberFormat="1" applyFill="1" applyBorder="1" applyAlignment="1">
      <alignment horizontal="right" indent="1"/>
    </xf>
    <xf numFmtId="1" fontId="0" fillId="0" borderId="10" xfId="0" applyNumberFormat="1" applyBorder="1" applyAlignment="1">
      <alignment/>
    </xf>
    <xf numFmtId="2" fontId="0" fillId="0" borderId="42" xfId="0" applyNumberFormat="1" applyFill="1" applyBorder="1" applyAlignment="1">
      <alignment horizontal="right" indent="1"/>
    </xf>
    <xf numFmtId="0" fontId="0" fillId="0" borderId="40" xfId="0" applyBorder="1" applyAlignment="1">
      <alignment/>
    </xf>
    <xf numFmtId="166" fontId="0" fillId="0" borderId="33" xfId="0" applyNumberFormat="1" applyBorder="1" applyAlignment="1">
      <alignment/>
    </xf>
    <xf numFmtId="166" fontId="0" fillId="0" borderId="18" xfId="0" applyNumberFormat="1" applyBorder="1" applyAlignment="1">
      <alignment/>
    </xf>
    <xf numFmtId="167" fontId="0" fillId="0" borderId="43" xfId="0" applyNumberFormat="1" applyBorder="1" applyAlignment="1">
      <alignment/>
    </xf>
    <xf numFmtId="0" fontId="0" fillId="0" borderId="40" xfId="0" applyFill="1" applyBorder="1" applyAlignment="1">
      <alignment/>
    </xf>
    <xf numFmtId="2" fontId="0" fillId="0" borderId="13" xfId="0" applyNumberFormat="1" applyBorder="1" applyAlignment="1">
      <alignment/>
    </xf>
    <xf numFmtId="167" fontId="0" fillId="0" borderId="33" xfId="0" applyNumberFormat="1" applyBorder="1" applyAlignment="1">
      <alignment/>
    </xf>
    <xf numFmtId="2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7" fillId="0" borderId="0" xfId="0" applyFont="1" applyBorder="1" applyAlignment="1">
      <alignment horizontal="center"/>
    </xf>
    <xf numFmtId="168" fontId="0" fillId="0" borderId="36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1" fontId="0" fillId="0" borderId="13" xfId="0" applyNumberFormat="1" applyBorder="1" applyAlignment="1">
      <alignment/>
    </xf>
    <xf numFmtId="11" fontId="0" fillId="0" borderId="43" xfId="0" applyNumberFormat="1" applyBorder="1" applyAlignment="1">
      <alignment/>
    </xf>
    <xf numFmtId="11" fontId="0" fillId="0" borderId="10" xfId="0" applyNumberForma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171" fontId="0" fillId="0" borderId="0" xfId="0" applyNumberFormat="1" applyAlignment="1">
      <alignment/>
    </xf>
    <xf numFmtId="0" fontId="1" fillId="0" borderId="47" xfId="0" applyFont="1" applyBorder="1" applyAlignment="1">
      <alignment vertical="center" wrapText="1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167" fontId="0" fillId="33" borderId="10" xfId="0" applyNumberFormat="1" applyFill="1" applyBorder="1" applyAlignment="1">
      <alignment/>
    </xf>
    <xf numFmtId="167" fontId="0" fillId="33" borderId="0" xfId="0" applyNumberFormat="1" applyFill="1" applyBorder="1" applyAlignment="1">
      <alignment/>
    </xf>
    <xf numFmtId="167" fontId="0" fillId="33" borderId="13" xfId="0" applyNumberFormat="1" applyFill="1" applyBorder="1" applyAlignment="1">
      <alignment/>
    </xf>
    <xf numFmtId="167" fontId="0" fillId="33" borderId="32" xfId="0" applyNumberFormat="1" applyFill="1" applyBorder="1" applyAlignment="1">
      <alignment/>
    </xf>
    <xf numFmtId="171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171" fontId="0" fillId="33" borderId="13" xfId="0" applyNumberFormat="1" applyFill="1" applyBorder="1" applyAlignment="1">
      <alignment/>
    </xf>
    <xf numFmtId="177" fontId="0" fillId="0" borderId="0" xfId="0" applyNumberFormat="1" applyAlignment="1">
      <alignment/>
    </xf>
    <xf numFmtId="1" fontId="9" fillId="34" borderId="48" xfId="0" applyNumberFormat="1" applyFont="1" applyFill="1" applyBorder="1" applyAlignment="1">
      <alignment/>
    </xf>
    <xf numFmtId="1" fontId="9" fillId="34" borderId="25" xfId="0" applyNumberFormat="1" applyFont="1" applyFill="1" applyBorder="1" applyAlignment="1">
      <alignment/>
    </xf>
    <xf numFmtId="2" fontId="9" fillId="34" borderId="43" xfId="0" applyNumberFormat="1" applyFont="1" applyFill="1" applyBorder="1" applyAlignment="1" applyProtection="1">
      <alignment horizontal="center"/>
      <protection locked="0"/>
    </xf>
    <xf numFmtId="2" fontId="0" fillId="33" borderId="43" xfId="0" applyNumberForma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49" xfId="0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2" fontId="0" fillId="0" borderId="13" xfId="0" applyNumberForma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0" fillId="35" borderId="0" xfId="0" applyFont="1" applyFill="1" applyAlignment="1">
      <alignment horizontal="left"/>
    </xf>
    <xf numFmtId="0" fontId="12" fillId="35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4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Leistungsdichtespektrum  
SinBOC- und MBOC-Modulation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6775"/>
          <c:w val="0.91375"/>
          <c:h val="0.6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MBOC!$L$2</c:f>
              <c:strCache>
                <c:ptCount val="1"/>
                <c:pt idx="0">
                  <c:v>vereinbarte MBOC(6,1,1/11 - Modulation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MBOC!$D$7:$D$613</c:f>
              <c:numCache>
                <c:ptCount val="607"/>
                <c:pt idx="0">
                  <c:v>-30.8945999999999</c:v>
                </c:pt>
                <c:pt idx="1">
                  <c:v>-30.7922999999999</c:v>
                </c:pt>
                <c:pt idx="2">
                  <c:v>-30.689999999999902</c:v>
                </c:pt>
                <c:pt idx="3">
                  <c:v>-30.587699999999902</c:v>
                </c:pt>
                <c:pt idx="4">
                  <c:v>-30.485399999999903</c:v>
                </c:pt>
                <c:pt idx="5">
                  <c:v>-30.383099999999903</c:v>
                </c:pt>
                <c:pt idx="6">
                  <c:v>-30.280799999999903</c:v>
                </c:pt>
                <c:pt idx="7">
                  <c:v>-30.178499999999904</c:v>
                </c:pt>
                <c:pt idx="8">
                  <c:v>-30.076199999999904</c:v>
                </c:pt>
                <c:pt idx="9">
                  <c:v>-29.973899999999905</c:v>
                </c:pt>
                <c:pt idx="10">
                  <c:v>-29.871599999999905</c:v>
                </c:pt>
                <c:pt idx="11">
                  <c:v>-29.769299999999905</c:v>
                </c:pt>
                <c:pt idx="12">
                  <c:v>-29.666999999999906</c:v>
                </c:pt>
                <c:pt idx="13">
                  <c:v>-29.564699999999906</c:v>
                </c:pt>
                <c:pt idx="14">
                  <c:v>-29.462399999999906</c:v>
                </c:pt>
                <c:pt idx="15">
                  <c:v>-29.360099999999907</c:v>
                </c:pt>
                <c:pt idx="16">
                  <c:v>-29.257799999999907</c:v>
                </c:pt>
                <c:pt idx="17">
                  <c:v>-29.155499999999908</c:v>
                </c:pt>
                <c:pt idx="18">
                  <c:v>-29.053199999999908</c:v>
                </c:pt>
                <c:pt idx="19">
                  <c:v>-28.95089999999991</c:v>
                </c:pt>
                <c:pt idx="20">
                  <c:v>-28.84859999999991</c:v>
                </c:pt>
                <c:pt idx="21">
                  <c:v>-28.74629999999991</c:v>
                </c:pt>
                <c:pt idx="22">
                  <c:v>-28.64399999999991</c:v>
                </c:pt>
                <c:pt idx="23">
                  <c:v>-28.54169999999991</c:v>
                </c:pt>
                <c:pt idx="24">
                  <c:v>-28.43939999999991</c:v>
                </c:pt>
                <c:pt idx="25">
                  <c:v>-28.33709999999991</c:v>
                </c:pt>
                <c:pt idx="26">
                  <c:v>-28.23479999999991</c:v>
                </c:pt>
                <c:pt idx="27">
                  <c:v>-28.13249999999991</c:v>
                </c:pt>
                <c:pt idx="28">
                  <c:v>-28.030199999999912</c:v>
                </c:pt>
                <c:pt idx="29">
                  <c:v>-27.927899999999912</c:v>
                </c:pt>
                <c:pt idx="30">
                  <c:v>-27.825599999999913</c:v>
                </c:pt>
                <c:pt idx="31">
                  <c:v>-27.723299999999913</c:v>
                </c:pt>
                <c:pt idx="32">
                  <c:v>-27.620999999999913</c:v>
                </c:pt>
                <c:pt idx="33">
                  <c:v>-27.518699999999914</c:v>
                </c:pt>
                <c:pt idx="34">
                  <c:v>-27.416399999999914</c:v>
                </c:pt>
                <c:pt idx="35">
                  <c:v>-27.314099999999915</c:v>
                </c:pt>
                <c:pt idx="36">
                  <c:v>-27.211799999999915</c:v>
                </c:pt>
                <c:pt idx="37">
                  <c:v>-27.109499999999915</c:v>
                </c:pt>
                <c:pt idx="38">
                  <c:v>-27.007199999999916</c:v>
                </c:pt>
                <c:pt idx="39">
                  <c:v>-26.904899999999916</c:v>
                </c:pt>
                <c:pt idx="40">
                  <c:v>-26.802599999999916</c:v>
                </c:pt>
                <c:pt idx="41">
                  <c:v>-26.700299999999917</c:v>
                </c:pt>
                <c:pt idx="42">
                  <c:v>-26.597999999999917</c:v>
                </c:pt>
                <c:pt idx="43">
                  <c:v>-26.495699999999918</c:v>
                </c:pt>
                <c:pt idx="44">
                  <c:v>-26.393399999999918</c:v>
                </c:pt>
                <c:pt idx="45">
                  <c:v>-26.29109999999992</c:v>
                </c:pt>
                <c:pt idx="46">
                  <c:v>-26.18879999999992</c:v>
                </c:pt>
                <c:pt idx="47">
                  <c:v>-26.08649999999992</c:v>
                </c:pt>
                <c:pt idx="48">
                  <c:v>-25.98419999999992</c:v>
                </c:pt>
                <c:pt idx="49">
                  <c:v>-25.88189999999992</c:v>
                </c:pt>
                <c:pt idx="50">
                  <c:v>-25.77959999999992</c:v>
                </c:pt>
                <c:pt idx="51">
                  <c:v>-25.67729999999992</c:v>
                </c:pt>
                <c:pt idx="52">
                  <c:v>-25.57499999999992</c:v>
                </c:pt>
                <c:pt idx="53">
                  <c:v>-25.47269999999992</c:v>
                </c:pt>
                <c:pt idx="54">
                  <c:v>-25.370399999999922</c:v>
                </c:pt>
                <c:pt idx="55">
                  <c:v>-25.268099999999922</c:v>
                </c:pt>
                <c:pt idx="56">
                  <c:v>-25.165799999999923</c:v>
                </c:pt>
                <c:pt idx="57">
                  <c:v>-25.063499999999923</c:v>
                </c:pt>
                <c:pt idx="58">
                  <c:v>-24.961199999999923</c:v>
                </c:pt>
                <c:pt idx="59">
                  <c:v>-24.858899999999924</c:v>
                </c:pt>
                <c:pt idx="60">
                  <c:v>-24.756599999999924</c:v>
                </c:pt>
                <c:pt idx="61">
                  <c:v>-24.654299999999925</c:v>
                </c:pt>
                <c:pt idx="62">
                  <c:v>-24.551999999999925</c:v>
                </c:pt>
                <c:pt idx="63">
                  <c:v>-24.449699999999925</c:v>
                </c:pt>
                <c:pt idx="64">
                  <c:v>-24.347399999999926</c:v>
                </c:pt>
                <c:pt idx="65">
                  <c:v>-24.245099999999926</c:v>
                </c:pt>
                <c:pt idx="66">
                  <c:v>-24.142799999999927</c:v>
                </c:pt>
                <c:pt idx="67">
                  <c:v>-24.040499999999927</c:v>
                </c:pt>
                <c:pt idx="68">
                  <c:v>-23.938199999999927</c:v>
                </c:pt>
                <c:pt idx="69">
                  <c:v>-23.835899999999928</c:v>
                </c:pt>
                <c:pt idx="70">
                  <c:v>-23.733599999999928</c:v>
                </c:pt>
                <c:pt idx="71">
                  <c:v>-23.63129999999993</c:v>
                </c:pt>
                <c:pt idx="72">
                  <c:v>-23.52899999999993</c:v>
                </c:pt>
                <c:pt idx="73">
                  <c:v>-23.42669999999993</c:v>
                </c:pt>
                <c:pt idx="74">
                  <c:v>-23.32439999999993</c:v>
                </c:pt>
                <c:pt idx="75">
                  <c:v>-23.22209999999993</c:v>
                </c:pt>
                <c:pt idx="76">
                  <c:v>-23.11979999999993</c:v>
                </c:pt>
                <c:pt idx="77">
                  <c:v>-23.01749999999993</c:v>
                </c:pt>
                <c:pt idx="78">
                  <c:v>-22.91519999999993</c:v>
                </c:pt>
                <c:pt idx="79">
                  <c:v>-22.81289999999993</c:v>
                </c:pt>
                <c:pt idx="80">
                  <c:v>-22.710599999999932</c:v>
                </c:pt>
                <c:pt idx="81">
                  <c:v>-22.608299999999932</c:v>
                </c:pt>
                <c:pt idx="82">
                  <c:v>-22.505999999999933</c:v>
                </c:pt>
                <c:pt idx="83">
                  <c:v>-22.403699999999933</c:v>
                </c:pt>
                <c:pt idx="84">
                  <c:v>-22.301399999999933</c:v>
                </c:pt>
                <c:pt idx="85">
                  <c:v>-22.199099999999934</c:v>
                </c:pt>
                <c:pt idx="86">
                  <c:v>-22.096799999999934</c:v>
                </c:pt>
                <c:pt idx="87">
                  <c:v>-21.994499999999935</c:v>
                </c:pt>
                <c:pt idx="88">
                  <c:v>-21.892199999999935</c:v>
                </c:pt>
                <c:pt idx="89">
                  <c:v>-21.789899999999935</c:v>
                </c:pt>
                <c:pt idx="90">
                  <c:v>-21.687599999999936</c:v>
                </c:pt>
                <c:pt idx="91">
                  <c:v>-21.585299999999936</c:v>
                </c:pt>
                <c:pt idx="92">
                  <c:v>-21.482999999999937</c:v>
                </c:pt>
                <c:pt idx="93">
                  <c:v>-21.380699999999937</c:v>
                </c:pt>
                <c:pt idx="94">
                  <c:v>-21.278399999999937</c:v>
                </c:pt>
                <c:pt idx="95">
                  <c:v>-21.176099999999938</c:v>
                </c:pt>
                <c:pt idx="96">
                  <c:v>-21.073799999999938</c:v>
                </c:pt>
                <c:pt idx="97">
                  <c:v>-20.97149999999994</c:v>
                </c:pt>
                <c:pt idx="98">
                  <c:v>-20.86919999999994</c:v>
                </c:pt>
                <c:pt idx="99">
                  <c:v>-20.76689999999994</c:v>
                </c:pt>
                <c:pt idx="100">
                  <c:v>-20.66459999999994</c:v>
                </c:pt>
                <c:pt idx="101">
                  <c:v>-20.56229999999994</c:v>
                </c:pt>
                <c:pt idx="102">
                  <c:v>-20.45999999999994</c:v>
                </c:pt>
                <c:pt idx="103">
                  <c:v>-20.35769999999994</c:v>
                </c:pt>
                <c:pt idx="104">
                  <c:v>-20.25539999999994</c:v>
                </c:pt>
                <c:pt idx="105">
                  <c:v>-20.15309999999994</c:v>
                </c:pt>
                <c:pt idx="106">
                  <c:v>-20.050799999999942</c:v>
                </c:pt>
                <c:pt idx="107">
                  <c:v>-19.948499999999942</c:v>
                </c:pt>
                <c:pt idx="108">
                  <c:v>-19.846199999999943</c:v>
                </c:pt>
                <c:pt idx="109">
                  <c:v>-19.743899999999943</c:v>
                </c:pt>
                <c:pt idx="110">
                  <c:v>-19.641599999999944</c:v>
                </c:pt>
                <c:pt idx="111">
                  <c:v>-19.539299999999944</c:v>
                </c:pt>
                <c:pt idx="112">
                  <c:v>-19.436999999999944</c:v>
                </c:pt>
                <c:pt idx="113">
                  <c:v>-19.334699999999945</c:v>
                </c:pt>
                <c:pt idx="114">
                  <c:v>-19.232399999999945</c:v>
                </c:pt>
                <c:pt idx="115">
                  <c:v>-19.130099999999945</c:v>
                </c:pt>
                <c:pt idx="116">
                  <c:v>-19.027799999999946</c:v>
                </c:pt>
                <c:pt idx="117">
                  <c:v>-18.925499999999946</c:v>
                </c:pt>
                <c:pt idx="118">
                  <c:v>-18.823199999999947</c:v>
                </c:pt>
                <c:pt idx="119">
                  <c:v>-18.720899999999947</c:v>
                </c:pt>
                <c:pt idx="120">
                  <c:v>-18.618599999999947</c:v>
                </c:pt>
                <c:pt idx="121">
                  <c:v>-18.516299999999948</c:v>
                </c:pt>
                <c:pt idx="122">
                  <c:v>-18.413999999999948</c:v>
                </c:pt>
                <c:pt idx="123">
                  <c:v>-18.31169999999995</c:v>
                </c:pt>
                <c:pt idx="124">
                  <c:v>-18.20939999999995</c:v>
                </c:pt>
                <c:pt idx="125">
                  <c:v>-18.10709999999995</c:v>
                </c:pt>
                <c:pt idx="126">
                  <c:v>-18.00479999999995</c:v>
                </c:pt>
                <c:pt idx="127">
                  <c:v>-17.90249999999995</c:v>
                </c:pt>
                <c:pt idx="128">
                  <c:v>-17.80019999999995</c:v>
                </c:pt>
                <c:pt idx="129">
                  <c:v>-17.69789999999995</c:v>
                </c:pt>
                <c:pt idx="130">
                  <c:v>-17.59559999999995</c:v>
                </c:pt>
                <c:pt idx="131">
                  <c:v>-17.49329999999995</c:v>
                </c:pt>
                <c:pt idx="132">
                  <c:v>-17.390999999999952</c:v>
                </c:pt>
                <c:pt idx="133">
                  <c:v>-17.288699999999952</c:v>
                </c:pt>
                <c:pt idx="134">
                  <c:v>-17.186399999999953</c:v>
                </c:pt>
                <c:pt idx="135">
                  <c:v>-17.084099999999953</c:v>
                </c:pt>
                <c:pt idx="136">
                  <c:v>-16.981799999999954</c:v>
                </c:pt>
                <c:pt idx="137">
                  <c:v>-16.879499999999954</c:v>
                </c:pt>
                <c:pt idx="138">
                  <c:v>-16.777199999999954</c:v>
                </c:pt>
                <c:pt idx="139">
                  <c:v>-16.674899999999955</c:v>
                </c:pt>
                <c:pt idx="140">
                  <c:v>-16.572599999999955</c:v>
                </c:pt>
                <c:pt idx="141">
                  <c:v>-16.470299999999956</c:v>
                </c:pt>
                <c:pt idx="142">
                  <c:v>-16.367999999999956</c:v>
                </c:pt>
                <c:pt idx="143">
                  <c:v>-16.265699999999956</c:v>
                </c:pt>
                <c:pt idx="144">
                  <c:v>-16.163399999999957</c:v>
                </c:pt>
                <c:pt idx="145">
                  <c:v>-16.061099999999957</c:v>
                </c:pt>
                <c:pt idx="146">
                  <c:v>-15.958799999999957</c:v>
                </c:pt>
                <c:pt idx="147">
                  <c:v>-15.856499999999958</c:v>
                </c:pt>
                <c:pt idx="148">
                  <c:v>-15.754199999999958</c:v>
                </c:pt>
                <c:pt idx="149">
                  <c:v>-15.651899999999959</c:v>
                </c:pt>
                <c:pt idx="150">
                  <c:v>-15.549599999999959</c:v>
                </c:pt>
                <c:pt idx="151">
                  <c:v>-15.44729999999996</c:v>
                </c:pt>
                <c:pt idx="152">
                  <c:v>-15.34499999999996</c:v>
                </c:pt>
                <c:pt idx="153">
                  <c:v>-15.24269999999996</c:v>
                </c:pt>
                <c:pt idx="154">
                  <c:v>-15.14039999999996</c:v>
                </c:pt>
                <c:pt idx="155">
                  <c:v>-15.038099999999961</c:v>
                </c:pt>
                <c:pt idx="156">
                  <c:v>-14.935799999999961</c:v>
                </c:pt>
                <c:pt idx="157">
                  <c:v>-14.833499999999962</c:v>
                </c:pt>
                <c:pt idx="158">
                  <c:v>-14.731199999999962</c:v>
                </c:pt>
                <c:pt idx="159">
                  <c:v>-14.628899999999962</c:v>
                </c:pt>
                <c:pt idx="160">
                  <c:v>-14.526599999999963</c:v>
                </c:pt>
                <c:pt idx="161">
                  <c:v>-14.424299999999963</c:v>
                </c:pt>
                <c:pt idx="162">
                  <c:v>-14.321999999999964</c:v>
                </c:pt>
                <c:pt idx="163">
                  <c:v>-14.219699999999964</c:v>
                </c:pt>
                <c:pt idx="164">
                  <c:v>-14.117399999999964</c:v>
                </c:pt>
                <c:pt idx="165">
                  <c:v>-14.015099999999965</c:v>
                </c:pt>
                <c:pt idx="166">
                  <c:v>-13.912799999999965</c:v>
                </c:pt>
                <c:pt idx="167">
                  <c:v>-13.810499999999966</c:v>
                </c:pt>
                <c:pt idx="168">
                  <c:v>-13.708199999999966</c:v>
                </c:pt>
                <c:pt idx="169">
                  <c:v>-13.605899999999966</c:v>
                </c:pt>
                <c:pt idx="170">
                  <c:v>-13.503599999999967</c:v>
                </c:pt>
                <c:pt idx="171">
                  <c:v>-13.401299999999967</c:v>
                </c:pt>
                <c:pt idx="172">
                  <c:v>-13.298999999999968</c:v>
                </c:pt>
                <c:pt idx="173">
                  <c:v>-13.196699999999968</c:v>
                </c:pt>
                <c:pt idx="174">
                  <c:v>-13.094399999999968</c:v>
                </c:pt>
                <c:pt idx="175">
                  <c:v>-12.992099999999969</c:v>
                </c:pt>
                <c:pt idx="176">
                  <c:v>-12.889799999999969</c:v>
                </c:pt>
                <c:pt idx="177">
                  <c:v>-12.78749999999997</c:v>
                </c:pt>
                <c:pt idx="178">
                  <c:v>-12.68519999999997</c:v>
                </c:pt>
                <c:pt idx="179">
                  <c:v>-12.58289999999997</c:v>
                </c:pt>
                <c:pt idx="180">
                  <c:v>-12.48059999999997</c:v>
                </c:pt>
                <c:pt idx="181">
                  <c:v>-12.378299999999971</c:v>
                </c:pt>
                <c:pt idx="182">
                  <c:v>-12.275999999999971</c:v>
                </c:pt>
                <c:pt idx="183">
                  <c:v>-12.173699999999972</c:v>
                </c:pt>
                <c:pt idx="184">
                  <c:v>-12.071399999999972</c:v>
                </c:pt>
                <c:pt idx="185">
                  <c:v>-11.969099999999973</c:v>
                </c:pt>
                <c:pt idx="186">
                  <c:v>-11.866799999999973</c:v>
                </c:pt>
                <c:pt idx="187">
                  <c:v>-11.764499999999973</c:v>
                </c:pt>
                <c:pt idx="188">
                  <c:v>-11.662199999999974</c:v>
                </c:pt>
                <c:pt idx="189">
                  <c:v>-11.559899999999974</c:v>
                </c:pt>
                <c:pt idx="190">
                  <c:v>-11.457599999999974</c:v>
                </c:pt>
                <c:pt idx="191">
                  <c:v>-11.355299999999975</c:v>
                </c:pt>
                <c:pt idx="192">
                  <c:v>-11.252999999999975</c:v>
                </c:pt>
                <c:pt idx="193">
                  <c:v>-11.150699999999976</c:v>
                </c:pt>
                <c:pt idx="194">
                  <c:v>-11.048399999999976</c:v>
                </c:pt>
                <c:pt idx="195">
                  <c:v>-10.946099999999976</c:v>
                </c:pt>
                <c:pt idx="196">
                  <c:v>-10.843799999999977</c:v>
                </c:pt>
                <c:pt idx="197">
                  <c:v>-10.741499999999977</c:v>
                </c:pt>
                <c:pt idx="198">
                  <c:v>-10.639199999999978</c:v>
                </c:pt>
                <c:pt idx="199">
                  <c:v>-10.536899999999978</c:v>
                </c:pt>
                <c:pt idx="200">
                  <c:v>-10.434599999999978</c:v>
                </c:pt>
                <c:pt idx="201">
                  <c:v>-10.332299999999979</c:v>
                </c:pt>
                <c:pt idx="202">
                  <c:v>-10.229999999999979</c:v>
                </c:pt>
                <c:pt idx="203">
                  <c:v>-10.12769999999998</c:v>
                </c:pt>
                <c:pt idx="204">
                  <c:v>-10.02539999999998</c:v>
                </c:pt>
                <c:pt idx="205">
                  <c:v>-9.92309999999998</c:v>
                </c:pt>
                <c:pt idx="206">
                  <c:v>-9.82079999999998</c:v>
                </c:pt>
                <c:pt idx="207">
                  <c:v>-9.718499999999981</c:v>
                </c:pt>
                <c:pt idx="208">
                  <c:v>-9.616199999999981</c:v>
                </c:pt>
                <c:pt idx="209">
                  <c:v>-9.513899999999982</c:v>
                </c:pt>
                <c:pt idx="210">
                  <c:v>-9.411599999999982</c:v>
                </c:pt>
                <c:pt idx="211">
                  <c:v>-9.309299999999983</c:v>
                </c:pt>
                <c:pt idx="212">
                  <c:v>-9.206999999999983</c:v>
                </c:pt>
                <c:pt idx="213">
                  <c:v>-9.104699999999983</c:v>
                </c:pt>
                <c:pt idx="214">
                  <c:v>-9.002399999999984</c:v>
                </c:pt>
                <c:pt idx="215">
                  <c:v>-8.900099999999984</c:v>
                </c:pt>
                <c:pt idx="216">
                  <c:v>-8.797799999999985</c:v>
                </c:pt>
                <c:pt idx="217">
                  <c:v>-8.695499999999985</c:v>
                </c:pt>
                <c:pt idx="218">
                  <c:v>-8.593199999999985</c:v>
                </c:pt>
                <c:pt idx="219">
                  <c:v>-8.490899999999986</c:v>
                </c:pt>
                <c:pt idx="220">
                  <c:v>-8.388599999999986</c:v>
                </c:pt>
                <c:pt idx="221">
                  <c:v>-8.286299999999986</c:v>
                </c:pt>
                <c:pt idx="222">
                  <c:v>-8.183999999999987</c:v>
                </c:pt>
                <c:pt idx="223">
                  <c:v>-8.081699999999987</c:v>
                </c:pt>
                <c:pt idx="224">
                  <c:v>-7.979399999999987</c:v>
                </c:pt>
                <c:pt idx="225">
                  <c:v>-7.877099999999987</c:v>
                </c:pt>
                <c:pt idx="226">
                  <c:v>-7.7747999999999875</c:v>
                </c:pt>
                <c:pt idx="227">
                  <c:v>-7.672499999999988</c:v>
                </c:pt>
                <c:pt idx="228">
                  <c:v>-7.570199999999988</c:v>
                </c:pt>
                <c:pt idx="229">
                  <c:v>-7.467899999999989</c:v>
                </c:pt>
                <c:pt idx="230">
                  <c:v>-7.365599999999989</c:v>
                </c:pt>
                <c:pt idx="231">
                  <c:v>-7.263299999999989</c:v>
                </c:pt>
                <c:pt idx="232">
                  <c:v>-7.16099999999999</c:v>
                </c:pt>
                <c:pt idx="233">
                  <c:v>-7.05869999999999</c:v>
                </c:pt>
                <c:pt idx="234">
                  <c:v>-6.956399999999991</c:v>
                </c:pt>
                <c:pt idx="235">
                  <c:v>-6.854099999999991</c:v>
                </c:pt>
                <c:pt idx="236">
                  <c:v>-6.751799999999991</c:v>
                </c:pt>
                <c:pt idx="237">
                  <c:v>-6.649499999999992</c:v>
                </c:pt>
                <c:pt idx="238">
                  <c:v>-6.547199999999992</c:v>
                </c:pt>
                <c:pt idx="239">
                  <c:v>-6.4448999999999925</c:v>
                </c:pt>
                <c:pt idx="240">
                  <c:v>-6.342599999999993</c:v>
                </c:pt>
                <c:pt idx="241">
                  <c:v>-6.240299999999993</c:v>
                </c:pt>
                <c:pt idx="242">
                  <c:v>-6.137999999999994</c:v>
                </c:pt>
                <c:pt idx="243">
                  <c:v>-6.035699999999994</c:v>
                </c:pt>
                <c:pt idx="244">
                  <c:v>-5.9333999999999945</c:v>
                </c:pt>
                <c:pt idx="245">
                  <c:v>-5.831099999999995</c:v>
                </c:pt>
                <c:pt idx="246">
                  <c:v>-5.728799999999995</c:v>
                </c:pt>
                <c:pt idx="247">
                  <c:v>-5.626499999999996</c:v>
                </c:pt>
                <c:pt idx="248">
                  <c:v>-5.524199999999996</c:v>
                </c:pt>
                <c:pt idx="249">
                  <c:v>-5.421899999999996</c:v>
                </c:pt>
                <c:pt idx="250">
                  <c:v>-5.319599999999997</c:v>
                </c:pt>
                <c:pt idx="251">
                  <c:v>-5.217299999999997</c:v>
                </c:pt>
                <c:pt idx="252">
                  <c:v>-5.1149999999999975</c:v>
                </c:pt>
                <c:pt idx="253">
                  <c:v>-5.012699999999998</c:v>
                </c:pt>
                <c:pt idx="254">
                  <c:v>-4.910399999999998</c:v>
                </c:pt>
                <c:pt idx="255">
                  <c:v>-4.808099999999999</c:v>
                </c:pt>
                <c:pt idx="256">
                  <c:v>-4.705799999999999</c:v>
                </c:pt>
                <c:pt idx="257">
                  <c:v>-4.6034999999999995</c:v>
                </c:pt>
                <c:pt idx="258">
                  <c:v>-4.5012</c:v>
                </c:pt>
                <c:pt idx="259">
                  <c:v>-4.3989</c:v>
                </c:pt>
                <c:pt idx="260">
                  <c:v>-4.296600000000001</c:v>
                </c:pt>
                <c:pt idx="261">
                  <c:v>-4.194300000000001</c:v>
                </c:pt>
                <c:pt idx="262">
                  <c:v>-4.092000000000001</c:v>
                </c:pt>
                <c:pt idx="263">
                  <c:v>-3.9897000000000014</c:v>
                </c:pt>
                <c:pt idx="264">
                  <c:v>-3.8874000000000013</c:v>
                </c:pt>
                <c:pt idx="265">
                  <c:v>-3.7851000000000012</c:v>
                </c:pt>
                <c:pt idx="266">
                  <c:v>-3.682800000000001</c:v>
                </c:pt>
                <c:pt idx="267">
                  <c:v>-3.580500000000001</c:v>
                </c:pt>
                <c:pt idx="268">
                  <c:v>-3.478200000000001</c:v>
                </c:pt>
                <c:pt idx="269">
                  <c:v>-3.375900000000001</c:v>
                </c:pt>
                <c:pt idx="270">
                  <c:v>-3.273600000000001</c:v>
                </c:pt>
                <c:pt idx="271">
                  <c:v>-3.171300000000001</c:v>
                </c:pt>
                <c:pt idx="272">
                  <c:v>-3.069000000000001</c:v>
                </c:pt>
                <c:pt idx="273">
                  <c:v>-2.966700000000001</c:v>
                </c:pt>
                <c:pt idx="274">
                  <c:v>-2.8644000000000007</c:v>
                </c:pt>
                <c:pt idx="275">
                  <c:v>-2.7621000000000007</c:v>
                </c:pt>
                <c:pt idx="276">
                  <c:v>-2.6598000000000006</c:v>
                </c:pt>
                <c:pt idx="277">
                  <c:v>-2.5575000000000006</c:v>
                </c:pt>
                <c:pt idx="278">
                  <c:v>-2.4552000000000005</c:v>
                </c:pt>
                <c:pt idx="279">
                  <c:v>-2.3529000000000004</c:v>
                </c:pt>
                <c:pt idx="280">
                  <c:v>-2.2506000000000004</c:v>
                </c:pt>
                <c:pt idx="281">
                  <c:v>-2.1483000000000003</c:v>
                </c:pt>
                <c:pt idx="282">
                  <c:v>-2.0460000000000003</c:v>
                </c:pt>
                <c:pt idx="283">
                  <c:v>-1.9437000000000002</c:v>
                </c:pt>
                <c:pt idx="284">
                  <c:v>-1.8414000000000001</c:v>
                </c:pt>
                <c:pt idx="285">
                  <c:v>-1.7391</c:v>
                </c:pt>
                <c:pt idx="286">
                  <c:v>-1.6368</c:v>
                </c:pt>
                <c:pt idx="287">
                  <c:v>-1.5345</c:v>
                </c:pt>
                <c:pt idx="288">
                  <c:v>-1.4322</c:v>
                </c:pt>
                <c:pt idx="289">
                  <c:v>-1.3298999999999999</c:v>
                </c:pt>
                <c:pt idx="290">
                  <c:v>-1.2275999999999998</c:v>
                </c:pt>
                <c:pt idx="291">
                  <c:v>-1.1252999999999997</c:v>
                </c:pt>
                <c:pt idx="292">
                  <c:v>-1.0229999999999997</c:v>
                </c:pt>
                <c:pt idx="293">
                  <c:v>-0.9206999999999997</c:v>
                </c:pt>
                <c:pt idx="294">
                  <c:v>-0.8183999999999998</c:v>
                </c:pt>
                <c:pt idx="295">
                  <c:v>-0.7160999999999998</c:v>
                </c:pt>
                <c:pt idx="296">
                  <c:v>-0.6137999999999999</c:v>
                </c:pt>
                <c:pt idx="297">
                  <c:v>-0.5115</c:v>
                </c:pt>
                <c:pt idx="298">
                  <c:v>-0.40919999999999995</c:v>
                </c:pt>
                <c:pt idx="299">
                  <c:v>-0.30689999999999995</c:v>
                </c:pt>
                <c:pt idx="300">
                  <c:v>-0.20459999999999998</c:v>
                </c:pt>
                <c:pt idx="301">
                  <c:v>-0.10229999999999999</c:v>
                </c:pt>
                <c:pt idx="302">
                  <c:v>1E-20</c:v>
                </c:pt>
                <c:pt idx="303">
                  <c:v>0.10229999999999999</c:v>
                </c:pt>
                <c:pt idx="304">
                  <c:v>0.20459999999999998</c:v>
                </c:pt>
                <c:pt idx="305">
                  <c:v>0.30689999999999995</c:v>
                </c:pt>
                <c:pt idx="306">
                  <c:v>0.40919999999999995</c:v>
                </c:pt>
                <c:pt idx="307">
                  <c:v>0.5115</c:v>
                </c:pt>
                <c:pt idx="308">
                  <c:v>0.6137999999999999</c:v>
                </c:pt>
                <c:pt idx="309">
                  <c:v>0.7160999999999998</c:v>
                </c:pt>
                <c:pt idx="310">
                  <c:v>0.8183999999999998</c:v>
                </c:pt>
                <c:pt idx="311">
                  <c:v>0.9206999999999997</c:v>
                </c:pt>
                <c:pt idx="312">
                  <c:v>1.0229999999999997</c:v>
                </c:pt>
                <c:pt idx="313">
                  <c:v>1.1252999999999997</c:v>
                </c:pt>
                <c:pt idx="314">
                  <c:v>1.2275999999999998</c:v>
                </c:pt>
                <c:pt idx="315">
                  <c:v>1.3298999999999999</c:v>
                </c:pt>
                <c:pt idx="316">
                  <c:v>1.4322</c:v>
                </c:pt>
                <c:pt idx="317">
                  <c:v>1.5345</c:v>
                </c:pt>
                <c:pt idx="318">
                  <c:v>1.6368</c:v>
                </c:pt>
                <c:pt idx="319">
                  <c:v>1.7391</c:v>
                </c:pt>
                <c:pt idx="320">
                  <c:v>1.8414000000000001</c:v>
                </c:pt>
                <c:pt idx="321">
                  <c:v>1.9437000000000002</c:v>
                </c:pt>
                <c:pt idx="322">
                  <c:v>2.0460000000000003</c:v>
                </c:pt>
                <c:pt idx="323">
                  <c:v>2.1483000000000003</c:v>
                </c:pt>
                <c:pt idx="324">
                  <c:v>2.2506000000000004</c:v>
                </c:pt>
                <c:pt idx="325">
                  <c:v>2.3529000000000004</c:v>
                </c:pt>
                <c:pt idx="326">
                  <c:v>2.4552000000000005</c:v>
                </c:pt>
                <c:pt idx="327">
                  <c:v>2.5575000000000006</c:v>
                </c:pt>
                <c:pt idx="328">
                  <c:v>2.6598000000000006</c:v>
                </c:pt>
                <c:pt idx="329">
                  <c:v>2.7621000000000007</c:v>
                </c:pt>
                <c:pt idx="330">
                  <c:v>2.8644000000000007</c:v>
                </c:pt>
                <c:pt idx="331">
                  <c:v>2.966700000000001</c:v>
                </c:pt>
                <c:pt idx="332">
                  <c:v>3.069000000000001</c:v>
                </c:pt>
                <c:pt idx="333">
                  <c:v>3.171300000000001</c:v>
                </c:pt>
                <c:pt idx="334">
                  <c:v>3.273600000000001</c:v>
                </c:pt>
                <c:pt idx="335">
                  <c:v>3.375900000000001</c:v>
                </c:pt>
                <c:pt idx="336">
                  <c:v>3.478200000000001</c:v>
                </c:pt>
                <c:pt idx="337">
                  <c:v>3.580500000000001</c:v>
                </c:pt>
                <c:pt idx="338">
                  <c:v>3.682800000000001</c:v>
                </c:pt>
                <c:pt idx="339">
                  <c:v>3.7851000000000012</c:v>
                </c:pt>
                <c:pt idx="340">
                  <c:v>3.8874000000000013</c:v>
                </c:pt>
                <c:pt idx="341">
                  <c:v>3.9897000000000014</c:v>
                </c:pt>
                <c:pt idx="342">
                  <c:v>4.092000000000001</c:v>
                </c:pt>
                <c:pt idx="343">
                  <c:v>4.194300000000001</c:v>
                </c:pt>
                <c:pt idx="344">
                  <c:v>4.296600000000001</c:v>
                </c:pt>
                <c:pt idx="345">
                  <c:v>4.3989</c:v>
                </c:pt>
                <c:pt idx="346">
                  <c:v>4.5012</c:v>
                </c:pt>
                <c:pt idx="347">
                  <c:v>4.6034999999999995</c:v>
                </c:pt>
                <c:pt idx="348">
                  <c:v>4.705799999999999</c:v>
                </c:pt>
                <c:pt idx="349">
                  <c:v>4.808099999999999</c:v>
                </c:pt>
                <c:pt idx="350">
                  <c:v>4.910399999999998</c:v>
                </c:pt>
                <c:pt idx="351">
                  <c:v>5.012699999999998</c:v>
                </c:pt>
                <c:pt idx="352">
                  <c:v>5.1149999999999975</c:v>
                </c:pt>
                <c:pt idx="353">
                  <c:v>5.217299999999997</c:v>
                </c:pt>
                <c:pt idx="354">
                  <c:v>5.319599999999997</c:v>
                </c:pt>
                <c:pt idx="355">
                  <c:v>5.421899999999996</c:v>
                </c:pt>
                <c:pt idx="356">
                  <c:v>5.524199999999996</c:v>
                </c:pt>
                <c:pt idx="357">
                  <c:v>5.626499999999996</c:v>
                </c:pt>
                <c:pt idx="358">
                  <c:v>5.728799999999995</c:v>
                </c:pt>
                <c:pt idx="359">
                  <c:v>5.831099999999995</c:v>
                </c:pt>
                <c:pt idx="360">
                  <c:v>5.9333999999999945</c:v>
                </c:pt>
                <c:pt idx="361">
                  <c:v>6.035699999999994</c:v>
                </c:pt>
                <c:pt idx="362">
                  <c:v>6.137999999999994</c:v>
                </c:pt>
                <c:pt idx="363">
                  <c:v>6.240299999999993</c:v>
                </c:pt>
                <c:pt idx="364">
                  <c:v>6.342599999999993</c:v>
                </c:pt>
                <c:pt idx="365">
                  <c:v>6.4448999999999925</c:v>
                </c:pt>
                <c:pt idx="366">
                  <c:v>6.547199999999992</c:v>
                </c:pt>
                <c:pt idx="367">
                  <c:v>6.649499999999992</c:v>
                </c:pt>
                <c:pt idx="368">
                  <c:v>6.751799999999991</c:v>
                </c:pt>
                <c:pt idx="369">
                  <c:v>6.854099999999991</c:v>
                </c:pt>
                <c:pt idx="370">
                  <c:v>6.956399999999991</c:v>
                </c:pt>
                <c:pt idx="371">
                  <c:v>7.05869999999999</c:v>
                </c:pt>
                <c:pt idx="372">
                  <c:v>7.16099999999999</c:v>
                </c:pt>
                <c:pt idx="373">
                  <c:v>7.263299999999989</c:v>
                </c:pt>
                <c:pt idx="374">
                  <c:v>7.365599999999989</c:v>
                </c:pt>
                <c:pt idx="375">
                  <c:v>7.467899999999989</c:v>
                </c:pt>
                <c:pt idx="376">
                  <c:v>7.570199999999988</c:v>
                </c:pt>
                <c:pt idx="377">
                  <c:v>7.672499999999988</c:v>
                </c:pt>
                <c:pt idx="378">
                  <c:v>7.7747999999999875</c:v>
                </c:pt>
                <c:pt idx="379">
                  <c:v>7.877099999999987</c:v>
                </c:pt>
                <c:pt idx="380">
                  <c:v>7.979399999999987</c:v>
                </c:pt>
                <c:pt idx="381">
                  <c:v>8.081699999999987</c:v>
                </c:pt>
                <c:pt idx="382">
                  <c:v>8.183999999999987</c:v>
                </c:pt>
                <c:pt idx="383">
                  <c:v>8.286299999999986</c:v>
                </c:pt>
                <c:pt idx="384">
                  <c:v>8.388599999999986</c:v>
                </c:pt>
                <c:pt idx="385">
                  <c:v>8.490899999999986</c:v>
                </c:pt>
                <c:pt idx="386">
                  <c:v>8.593199999999985</c:v>
                </c:pt>
                <c:pt idx="387">
                  <c:v>8.695499999999985</c:v>
                </c:pt>
                <c:pt idx="388">
                  <c:v>8.797799999999985</c:v>
                </c:pt>
                <c:pt idx="389">
                  <c:v>8.900099999999984</c:v>
                </c:pt>
                <c:pt idx="390">
                  <c:v>9.002399999999984</c:v>
                </c:pt>
                <c:pt idx="391">
                  <c:v>9.104699999999983</c:v>
                </c:pt>
                <c:pt idx="392">
                  <c:v>9.206999999999983</c:v>
                </c:pt>
                <c:pt idx="393">
                  <c:v>9.309299999999983</c:v>
                </c:pt>
                <c:pt idx="394">
                  <c:v>9.411599999999982</c:v>
                </c:pt>
                <c:pt idx="395">
                  <c:v>9.513899999999982</c:v>
                </c:pt>
                <c:pt idx="396">
                  <c:v>9.616199999999981</c:v>
                </c:pt>
                <c:pt idx="397">
                  <c:v>9.718499999999981</c:v>
                </c:pt>
                <c:pt idx="398">
                  <c:v>9.82079999999998</c:v>
                </c:pt>
                <c:pt idx="399">
                  <c:v>9.92309999999998</c:v>
                </c:pt>
                <c:pt idx="400">
                  <c:v>10.02539999999998</c:v>
                </c:pt>
                <c:pt idx="401">
                  <c:v>10.12769999999998</c:v>
                </c:pt>
                <c:pt idx="402">
                  <c:v>10.229999999999979</c:v>
                </c:pt>
                <c:pt idx="403">
                  <c:v>10.332299999999979</c:v>
                </c:pt>
                <c:pt idx="404">
                  <c:v>10.434599999999978</c:v>
                </c:pt>
                <c:pt idx="405">
                  <c:v>10.536899999999978</c:v>
                </c:pt>
                <c:pt idx="406">
                  <c:v>10.639199999999978</c:v>
                </c:pt>
                <c:pt idx="407">
                  <c:v>10.741499999999977</c:v>
                </c:pt>
                <c:pt idx="408">
                  <c:v>10.843799999999977</c:v>
                </c:pt>
                <c:pt idx="409">
                  <c:v>10.946099999999976</c:v>
                </c:pt>
                <c:pt idx="410">
                  <c:v>11.048399999999976</c:v>
                </c:pt>
                <c:pt idx="411">
                  <c:v>11.150699999999976</c:v>
                </c:pt>
                <c:pt idx="412">
                  <c:v>11.252999999999975</c:v>
                </c:pt>
                <c:pt idx="413">
                  <c:v>11.355299999999975</c:v>
                </c:pt>
                <c:pt idx="414">
                  <c:v>11.457599999999974</c:v>
                </c:pt>
                <c:pt idx="415">
                  <c:v>11.559899999999974</c:v>
                </c:pt>
                <c:pt idx="416">
                  <c:v>11.662199999999974</c:v>
                </c:pt>
                <c:pt idx="417">
                  <c:v>11.764499999999973</c:v>
                </c:pt>
                <c:pt idx="418">
                  <c:v>11.866799999999973</c:v>
                </c:pt>
                <c:pt idx="419">
                  <c:v>11.969099999999973</c:v>
                </c:pt>
                <c:pt idx="420">
                  <c:v>12.071399999999972</c:v>
                </c:pt>
                <c:pt idx="421">
                  <c:v>12.173699999999972</c:v>
                </c:pt>
                <c:pt idx="422">
                  <c:v>12.275999999999971</c:v>
                </c:pt>
                <c:pt idx="423">
                  <c:v>12.378299999999971</c:v>
                </c:pt>
                <c:pt idx="424">
                  <c:v>12.48059999999997</c:v>
                </c:pt>
                <c:pt idx="425">
                  <c:v>12.58289999999997</c:v>
                </c:pt>
                <c:pt idx="426">
                  <c:v>12.68519999999997</c:v>
                </c:pt>
                <c:pt idx="427">
                  <c:v>12.78749999999997</c:v>
                </c:pt>
                <c:pt idx="428">
                  <c:v>12.889799999999969</c:v>
                </c:pt>
                <c:pt idx="429">
                  <c:v>12.992099999999969</c:v>
                </c:pt>
                <c:pt idx="430">
                  <c:v>13.094399999999968</c:v>
                </c:pt>
                <c:pt idx="431">
                  <c:v>13.196699999999968</c:v>
                </c:pt>
                <c:pt idx="432">
                  <c:v>13.298999999999968</c:v>
                </c:pt>
                <c:pt idx="433">
                  <c:v>13.401299999999967</c:v>
                </c:pt>
                <c:pt idx="434">
                  <c:v>13.503599999999967</c:v>
                </c:pt>
                <c:pt idx="435">
                  <c:v>13.605899999999966</c:v>
                </c:pt>
                <c:pt idx="436">
                  <c:v>13.708199999999966</c:v>
                </c:pt>
                <c:pt idx="437">
                  <c:v>13.810499999999966</c:v>
                </c:pt>
                <c:pt idx="438">
                  <c:v>13.912799999999965</c:v>
                </c:pt>
                <c:pt idx="439">
                  <c:v>14.015099999999965</c:v>
                </c:pt>
                <c:pt idx="440">
                  <c:v>14.117399999999964</c:v>
                </c:pt>
                <c:pt idx="441">
                  <c:v>14.219699999999964</c:v>
                </c:pt>
                <c:pt idx="442">
                  <c:v>14.321999999999964</c:v>
                </c:pt>
                <c:pt idx="443">
                  <c:v>14.424299999999963</c:v>
                </c:pt>
                <c:pt idx="444">
                  <c:v>14.526599999999963</c:v>
                </c:pt>
                <c:pt idx="445">
                  <c:v>14.628899999999962</c:v>
                </c:pt>
                <c:pt idx="446">
                  <c:v>14.731199999999962</c:v>
                </c:pt>
                <c:pt idx="447">
                  <c:v>14.833499999999962</c:v>
                </c:pt>
                <c:pt idx="448">
                  <c:v>14.935799999999961</c:v>
                </c:pt>
                <c:pt idx="449">
                  <c:v>15.038099999999961</c:v>
                </c:pt>
                <c:pt idx="450">
                  <c:v>15.14039999999996</c:v>
                </c:pt>
                <c:pt idx="451">
                  <c:v>15.24269999999996</c:v>
                </c:pt>
                <c:pt idx="452">
                  <c:v>15.34499999999996</c:v>
                </c:pt>
                <c:pt idx="453">
                  <c:v>15.44729999999996</c:v>
                </c:pt>
                <c:pt idx="454">
                  <c:v>15.549599999999959</c:v>
                </c:pt>
                <c:pt idx="455">
                  <c:v>15.651899999999959</c:v>
                </c:pt>
                <c:pt idx="456">
                  <c:v>15.754199999999958</c:v>
                </c:pt>
                <c:pt idx="457">
                  <c:v>15.856499999999958</c:v>
                </c:pt>
                <c:pt idx="458">
                  <c:v>15.958799999999957</c:v>
                </c:pt>
                <c:pt idx="459">
                  <c:v>16.061099999999957</c:v>
                </c:pt>
                <c:pt idx="460">
                  <c:v>16.163399999999957</c:v>
                </c:pt>
                <c:pt idx="461">
                  <c:v>16.265699999999956</c:v>
                </c:pt>
                <c:pt idx="462">
                  <c:v>16.367999999999956</c:v>
                </c:pt>
                <c:pt idx="463">
                  <c:v>16.470299999999956</c:v>
                </c:pt>
                <c:pt idx="464">
                  <c:v>16.572599999999955</c:v>
                </c:pt>
                <c:pt idx="465">
                  <c:v>16.674899999999955</c:v>
                </c:pt>
                <c:pt idx="466">
                  <c:v>16.777199999999954</c:v>
                </c:pt>
                <c:pt idx="467">
                  <c:v>16.879499999999954</c:v>
                </c:pt>
                <c:pt idx="468">
                  <c:v>16.981799999999954</c:v>
                </c:pt>
                <c:pt idx="469">
                  <c:v>17.084099999999953</c:v>
                </c:pt>
                <c:pt idx="470">
                  <c:v>17.186399999999953</c:v>
                </c:pt>
                <c:pt idx="471">
                  <c:v>17.288699999999952</c:v>
                </c:pt>
                <c:pt idx="472">
                  <c:v>17.390999999999952</c:v>
                </c:pt>
                <c:pt idx="473">
                  <c:v>17.49329999999995</c:v>
                </c:pt>
                <c:pt idx="474">
                  <c:v>17.59559999999995</c:v>
                </c:pt>
                <c:pt idx="475">
                  <c:v>17.69789999999995</c:v>
                </c:pt>
                <c:pt idx="476">
                  <c:v>17.80019999999995</c:v>
                </c:pt>
                <c:pt idx="477">
                  <c:v>17.90249999999995</c:v>
                </c:pt>
                <c:pt idx="478">
                  <c:v>18.00479999999995</c:v>
                </c:pt>
                <c:pt idx="479">
                  <c:v>18.10709999999995</c:v>
                </c:pt>
                <c:pt idx="480">
                  <c:v>18.20939999999995</c:v>
                </c:pt>
                <c:pt idx="481">
                  <c:v>18.31169999999995</c:v>
                </c:pt>
                <c:pt idx="482">
                  <c:v>18.413999999999948</c:v>
                </c:pt>
                <c:pt idx="483">
                  <c:v>18.516299999999948</c:v>
                </c:pt>
                <c:pt idx="484">
                  <c:v>18.618599999999947</c:v>
                </c:pt>
                <c:pt idx="485">
                  <c:v>18.720899999999947</c:v>
                </c:pt>
                <c:pt idx="486">
                  <c:v>18.823199999999947</c:v>
                </c:pt>
                <c:pt idx="487">
                  <c:v>18.925499999999946</c:v>
                </c:pt>
                <c:pt idx="488">
                  <c:v>19.027799999999946</c:v>
                </c:pt>
                <c:pt idx="489">
                  <c:v>19.130099999999945</c:v>
                </c:pt>
                <c:pt idx="490">
                  <c:v>19.232399999999945</c:v>
                </c:pt>
                <c:pt idx="491">
                  <c:v>19.334699999999945</c:v>
                </c:pt>
                <c:pt idx="492">
                  <c:v>19.436999999999944</c:v>
                </c:pt>
                <c:pt idx="493">
                  <c:v>19.539299999999944</c:v>
                </c:pt>
                <c:pt idx="494">
                  <c:v>19.641599999999944</c:v>
                </c:pt>
                <c:pt idx="495">
                  <c:v>19.743899999999943</c:v>
                </c:pt>
                <c:pt idx="496">
                  <c:v>19.846199999999943</c:v>
                </c:pt>
                <c:pt idx="497">
                  <c:v>19.948499999999942</c:v>
                </c:pt>
                <c:pt idx="498">
                  <c:v>20.050799999999942</c:v>
                </c:pt>
                <c:pt idx="499">
                  <c:v>20.15309999999994</c:v>
                </c:pt>
                <c:pt idx="500">
                  <c:v>20.25539999999994</c:v>
                </c:pt>
                <c:pt idx="501">
                  <c:v>20.35769999999994</c:v>
                </c:pt>
                <c:pt idx="502">
                  <c:v>20.45999999999994</c:v>
                </c:pt>
                <c:pt idx="503">
                  <c:v>20.56229999999994</c:v>
                </c:pt>
                <c:pt idx="504">
                  <c:v>20.66459999999994</c:v>
                </c:pt>
                <c:pt idx="505">
                  <c:v>20.76689999999994</c:v>
                </c:pt>
                <c:pt idx="506">
                  <c:v>20.86919999999994</c:v>
                </c:pt>
                <c:pt idx="507">
                  <c:v>20.97149999999994</c:v>
                </c:pt>
                <c:pt idx="508">
                  <c:v>21.073799999999938</c:v>
                </c:pt>
                <c:pt idx="509">
                  <c:v>21.176099999999938</c:v>
                </c:pt>
                <c:pt idx="510">
                  <c:v>21.278399999999937</c:v>
                </c:pt>
                <c:pt idx="511">
                  <c:v>21.380699999999937</c:v>
                </c:pt>
                <c:pt idx="512">
                  <c:v>21.482999999999937</c:v>
                </c:pt>
                <c:pt idx="513">
                  <c:v>21.585299999999936</c:v>
                </c:pt>
                <c:pt idx="514">
                  <c:v>21.687599999999936</c:v>
                </c:pt>
                <c:pt idx="515">
                  <c:v>21.789899999999935</c:v>
                </c:pt>
                <c:pt idx="516">
                  <c:v>21.892199999999935</c:v>
                </c:pt>
                <c:pt idx="517">
                  <c:v>21.994499999999935</c:v>
                </c:pt>
                <c:pt idx="518">
                  <c:v>22.096799999999934</c:v>
                </c:pt>
                <c:pt idx="519">
                  <c:v>22.199099999999934</c:v>
                </c:pt>
                <c:pt idx="520">
                  <c:v>22.301399999999933</c:v>
                </c:pt>
                <c:pt idx="521">
                  <c:v>22.403699999999933</c:v>
                </c:pt>
                <c:pt idx="522">
                  <c:v>22.505999999999933</c:v>
                </c:pt>
                <c:pt idx="523">
                  <c:v>22.608299999999932</c:v>
                </c:pt>
                <c:pt idx="524">
                  <c:v>22.710599999999932</c:v>
                </c:pt>
                <c:pt idx="525">
                  <c:v>22.81289999999993</c:v>
                </c:pt>
                <c:pt idx="526">
                  <c:v>22.91519999999993</c:v>
                </c:pt>
                <c:pt idx="527">
                  <c:v>23.01749999999993</c:v>
                </c:pt>
                <c:pt idx="528">
                  <c:v>23.11979999999993</c:v>
                </c:pt>
                <c:pt idx="529">
                  <c:v>23.22209999999993</c:v>
                </c:pt>
                <c:pt idx="530">
                  <c:v>23.32439999999993</c:v>
                </c:pt>
                <c:pt idx="531">
                  <c:v>23.42669999999993</c:v>
                </c:pt>
                <c:pt idx="532">
                  <c:v>23.52899999999993</c:v>
                </c:pt>
                <c:pt idx="533">
                  <c:v>23.63129999999993</c:v>
                </c:pt>
                <c:pt idx="534">
                  <c:v>23.733599999999928</c:v>
                </c:pt>
                <c:pt idx="535">
                  <c:v>23.835899999999928</c:v>
                </c:pt>
                <c:pt idx="536">
                  <c:v>23.938199999999927</c:v>
                </c:pt>
                <c:pt idx="537">
                  <c:v>24.040499999999927</c:v>
                </c:pt>
                <c:pt idx="538">
                  <c:v>24.142799999999927</c:v>
                </c:pt>
                <c:pt idx="539">
                  <c:v>24.245099999999926</c:v>
                </c:pt>
                <c:pt idx="540">
                  <c:v>24.347399999999926</c:v>
                </c:pt>
                <c:pt idx="541">
                  <c:v>24.449699999999925</c:v>
                </c:pt>
                <c:pt idx="542">
                  <c:v>24.551999999999925</c:v>
                </c:pt>
                <c:pt idx="543">
                  <c:v>24.654299999999925</c:v>
                </c:pt>
                <c:pt idx="544">
                  <c:v>24.756599999999924</c:v>
                </c:pt>
                <c:pt idx="545">
                  <c:v>24.858899999999924</c:v>
                </c:pt>
                <c:pt idx="546">
                  <c:v>24.961199999999923</c:v>
                </c:pt>
                <c:pt idx="547">
                  <c:v>25.063499999999923</c:v>
                </c:pt>
                <c:pt idx="548">
                  <c:v>25.165799999999923</c:v>
                </c:pt>
                <c:pt idx="549">
                  <c:v>25.268099999999922</c:v>
                </c:pt>
                <c:pt idx="550">
                  <c:v>25.370399999999922</c:v>
                </c:pt>
                <c:pt idx="551">
                  <c:v>25.47269999999992</c:v>
                </c:pt>
                <c:pt idx="552">
                  <c:v>25.57499999999992</c:v>
                </c:pt>
                <c:pt idx="553">
                  <c:v>25.67729999999992</c:v>
                </c:pt>
                <c:pt idx="554">
                  <c:v>25.77959999999992</c:v>
                </c:pt>
                <c:pt idx="555">
                  <c:v>25.88189999999992</c:v>
                </c:pt>
                <c:pt idx="556">
                  <c:v>25.98419999999992</c:v>
                </c:pt>
                <c:pt idx="557">
                  <c:v>26.08649999999992</c:v>
                </c:pt>
                <c:pt idx="558">
                  <c:v>26.18879999999992</c:v>
                </c:pt>
                <c:pt idx="559">
                  <c:v>26.29109999999992</c:v>
                </c:pt>
                <c:pt idx="560">
                  <c:v>26.393399999999918</c:v>
                </c:pt>
                <c:pt idx="561">
                  <c:v>26.495699999999918</c:v>
                </c:pt>
                <c:pt idx="562">
                  <c:v>26.597999999999917</c:v>
                </c:pt>
                <c:pt idx="563">
                  <c:v>26.700299999999917</c:v>
                </c:pt>
                <c:pt idx="564">
                  <c:v>26.802599999999916</c:v>
                </c:pt>
                <c:pt idx="565">
                  <c:v>26.904899999999916</c:v>
                </c:pt>
                <c:pt idx="566">
                  <c:v>27.007199999999916</c:v>
                </c:pt>
                <c:pt idx="567">
                  <c:v>27.109499999999915</c:v>
                </c:pt>
                <c:pt idx="568">
                  <c:v>27.211799999999915</c:v>
                </c:pt>
                <c:pt idx="569">
                  <c:v>27.314099999999915</c:v>
                </c:pt>
                <c:pt idx="570">
                  <c:v>27.416399999999914</c:v>
                </c:pt>
                <c:pt idx="571">
                  <c:v>27.518699999999914</c:v>
                </c:pt>
                <c:pt idx="572">
                  <c:v>27.620999999999913</c:v>
                </c:pt>
                <c:pt idx="573">
                  <c:v>27.723299999999913</c:v>
                </c:pt>
                <c:pt idx="574">
                  <c:v>27.825599999999913</c:v>
                </c:pt>
                <c:pt idx="575">
                  <c:v>27.927899999999912</c:v>
                </c:pt>
                <c:pt idx="576">
                  <c:v>28.030199999999912</c:v>
                </c:pt>
                <c:pt idx="577">
                  <c:v>28.13249999999991</c:v>
                </c:pt>
                <c:pt idx="578">
                  <c:v>28.23479999999991</c:v>
                </c:pt>
                <c:pt idx="579">
                  <c:v>28.33709999999991</c:v>
                </c:pt>
                <c:pt idx="580">
                  <c:v>28.43939999999991</c:v>
                </c:pt>
                <c:pt idx="581">
                  <c:v>28.54169999999991</c:v>
                </c:pt>
                <c:pt idx="582">
                  <c:v>28.64399999999991</c:v>
                </c:pt>
                <c:pt idx="583">
                  <c:v>28.74629999999991</c:v>
                </c:pt>
                <c:pt idx="584">
                  <c:v>28.84859999999991</c:v>
                </c:pt>
                <c:pt idx="585">
                  <c:v>28.95089999999991</c:v>
                </c:pt>
                <c:pt idx="586">
                  <c:v>29.053199999999908</c:v>
                </c:pt>
                <c:pt idx="587">
                  <c:v>29.155499999999908</c:v>
                </c:pt>
                <c:pt idx="588">
                  <c:v>29.257799999999907</c:v>
                </c:pt>
                <c:pt idx="589">
                  <c:v>29.360099999999907</c:v>
                </c:pt>
                <c:pt idx="590">
                  <c:v>29.462399999999906</c:v>
                </c:pt>
                <c:pt idx="591">
                  <c:v>29.564699999999906</c:v>
                </c:pt>
                <c:pt idx="592">
                  <c:v>29.666999999999906</c:v>
                </c:pt>
                <c:pt idx="593">
                  <c:v>29.769299999999905</c:v>
                </c:pt>
                <c:pt idx="594">
                  <c:v>29.871599999999905</c:v>
                </c:pt>
                <c:pt idx="595">
                  <c:v>29.973899999999905</c:v>
                </c:pt>
                <c:pt idx="596">
                  <c:v>30.076199999999904</c:v>
                </c:pt>
                <c:pt idx="597">
                  <c:v>30.178499999999904</c:v>
                </c:pt>
                <c:pt idx="598">
                  <c:v>30.280799999999903</c:v>
                </c:pt>
                <c:pt idx="599">
                  <c:v>30.383099999999903</c:v>
                </c:pt>
                <c:pt idx="600">
                  <c:v>30.485399999999903</c:v>
                </c:pt>
                <c:pt idx="601">
                  <c:v>30.587699999999902</c:v>
                </c:pt>
                <c:pt idx="602">
                  <c:v>30.689999999999902</c:v>
                </c:pt>
                <c:pt idx="603">
                  <c:v>30.7922999999999</c:v>
                </c:pt>
                <c:pt idx="604">
                  <c:v>30.8945999999999</c:v>
                </c:pt>
                <c:pt idx="605">
                  <c:v>30.9968999999999</c:v>
                </c:pt>
                <c:pt idx="606">
                  <c:v>31.0991999999999</c:v>
                </c:pt>
              </c:numCache>
            </c:numRef>
          </c:xVal>
          <c:yVal>
            <c:numRef>
              <c:f>MBOC!$M$7:$M$613</c:f>
              <c:numCache>
                <c:ptCount val="607"/>
                <c:pt idx="0">
                  <c:v>-89.04678620348655</c:v>
                </c:pt>
                <c:pt idx="1">
                  <c:v>-88.58797355021869</c:v>
                </c:pt>
                <c:pt idx="2">
                  <c:v>-88.92236708527152</c:v>
                </c:pt>
                <c:pt idx="3">
                  <c:v>-88.53006740483195</c:v>
                </c:pt>
                <c:pt idx="4">
                  <c:v>-88.93097262587007</c:v>
                </c:pt>
                <c:pt idx="5">
                  <c:v>-89.60205851075527</c:v>
                </c:pt>
                <c:pt idx="6">
                  <c:v>-90.50365295833801</c:v>
                </c:pt>
                <c:pt idx="7">
                  <c:v>-91.54652420759342</c:v>
                </c:pt>
                <c:pt idx="8">
                  <c:v>-92.56415657462574</c:v>
                </c:pt>
                <c:pt idx="9">
                  <c:v>-93.33248592783744</c:v>
                </c:pt>
                <c:pt idx="10">
                  <c:v>-93.70249453539934</c:v>
                </c:pt>
                <c:pt idx="11">
                  <c:v>-93.74312369937451</c:v>
                </c:pt>
                <c:pt idx="12">
                  <c:v>-93.683040687286</c:v>
                </c:pt>
                <c:pt idx="13">
                  <c:v>-93.74581719260966</c:v>
                </c:pt>
                <c:pt idx="14">
                  <c:v>-94.08075061110922</c:v>
                </c:pt>
                <c:pt idx="15">
                  <c:v>-94.78030082295493</c:v>
                </c:pt>
                <c:pt idx="16">
                  <c:v>-95.91434849480694</c:v>
                </c:pt>
                <c:pt idx="17">
                  <c:v>-97.55820023234196</c:v>
                </c:pt>
                <c:pt idx="18">
                  <c:v>-99.81972634566571</c:v>
                </c:pt>
                <c:pt idx="19">
                  <c:v>-102.88645538039809</c:v>
                </c:pt>
                <c:pt idx="20">
                  <c:v>-107.16762576705531</c:v>
                </c:pt>
                <c:pt idx="21">
                  <c:v>-114.01559629306445</c:v>
                </c:pt>
                <c:pt idx="22">
                  <c:v>-355.89049406176764</c:v>
                </c:pt>
                <c:pt idx="23">
                  <c:v>-114.92352564361457</c:v>
                </c:pt>
                <c:pt idx="24">
                  <c:v>-108.6031730828205</c:v>
                </c:pt>
                <c:pt idx="25">
                  <c:v>-104.41295236164336</c:v>
                </c:pt>
                <c:pt idx="26">
                  <c:v>-101.15268651109075</c:v>
                </c:pt>
                <c:pt idx="27">
                  <c:v>-98.56107119603837</c:v>
                </c:pt>
                <c:pt idx="28">
                  <c:v>-96.53554759245992</c:v>
                </c:pt>
                <c:pt idx="29">
                  <c:v>-95.01121777395625</c:v>
                </c:pt>
                <c:pt idx="30">
                  <c:v>-93.94201707969657</c:v>
                </c:pt>
                <c:pt idx="31">
                  <c:v>-93.29758840107198</c:v>
                </c:pt>
                <c:pt idx="32">
                  <c:v>-93.06235601248662</c:v>
                </c:pt>
                <c:pt idx="33">
                  <c:v>-93.23552940080342</c:v>
                </c:pt>
                <c:pt idx="34">
                  <c:v>-93.83251016284083</c:v>
                </c:pt>
                <c:pt idx="35">
                  <c:v>-94.88859384932908</c:v>
                </c:pt>
                <c:pt idx="36">
                  <c:v>-96.46662125597871</c:v>
                </c:pt>
                <c:pt idx="37">
                  <c:v>-98.67213447822054</c:v>
                </c:pt>
                <c:pt idx="38">
                  <c:v>-101.6844850033228</c:v>
                </c:pt>
                <c:pt idx="39">
                  <c:v>-105.82635745058496</c:v>
                </c:pt>
                <c:pt idx="40">
                  <c:v>-111.74218040615834</c:v>
                </c:pt>
                <c:pt idx="41">
                  <c:v>-121.0204569500687</c:v>
                </c:pt>
                <c:pt idx="42">
                  <c:v>-365.50264703397517</c:v>
                </c:pt>
                <c:pt idx="43">
                  <c:v>-121.55282973206532</c:v>
                </c:pt>
                <c:pt idx="44">
                  <c:v>-112.11330667147138</c:v>
                </c:pt>
                <c:pt idx="45">
                  <c:v>-105.98705467230396</c:v>
                </c:pt>
                <c:pt idx="46">
                  <c:v>-101.67102987975855</c:v>
                </c:pt>
                <c:pt idx="47">
                  <c:v>-98.51260310136149</c:v>
                </c:pt>
                <c:pt idx="48">
                  <c:v>-96.17979985048623</c:v>
                </c:pt>
                <c:pt idx="49">
                  <c:v>-94.48813992499731</c:v>
                </c:pt>
                <c:pt idx="50">
                  <c:v>-93.33000073824624</c:v>
                </c:pt>
                <c:pt idx="51">
                  <c:v>-92.64280226707443</c:v>
                </c:pt>
                <c:pt idx="52">
                  <c:v>-92.39388090274764</c:v>
                </c:pt>
                <c:pt idx="53">
                  <c:v>-92.573642695939</c:v>
                </c:pt>
                <c:pt idx="54">
                  <c:v>-93.19379031560266</c:v>
                </c:pt>
                <c:pt idx="55">
                  <c:v>-94.28991313612985</c:v>
                </c:pt>
                <c:pt idx="56">
                  <c:v>-95.92973005034636</c:v>
                </c:pt>
                <c:pt idx="57">
                  <c:v>-98.23148148865705</c:v>
                </c:pt>
                <c:pt idx="58">
                  <c:v>-101.40505062254076</c:v>
                </c:pt>
                <c:pt idx="59">
                  <c:v>-105.8549864902387</c:v>
                </c:pt>
                <c:pt idx="60">
                  <c:v>-112.50080958020922</c:v>
                </c:pt>
                <c:pt idx="61">
                  <c:v>-124.2902689111327</c:v>
                </c:pt>
                <c:pt idx="62">
                  <c:v>-609.5748887828299</c:v>
                </c:pt>
                <c:pt idx="63">
                  <c:v>-124.2178860785736</c:v>
                </c:pt>
                <c:pt idx="64">
                  <c:v>-112.3560414017189</c:v>
                </c:pt>
                <c:pt idx="65">
                  <c:v>-105.63782793846693</c:v>
                </c:pt>
                <c:pt idx="66">
                  <c:v>-101.11549415516295</c:v>
                </c:pt>
                <c:pt idx="67">
                  <c:v>-97.86951704679726</c:v>
                </c:pt>
                <c:pt idx="68">
                  <c:v>-95.49534505647873</c:v>
                </c:pt>
                <c:pt idx="69">
                  <c:v>-93.78309249145495</c:v>
                </c:pt>
                <c:pt idx="70">
                  <c:v>-92.61451639689506</c:v>
                </c:pt>
                <c:pt idx="71">
                  <c:v>-91.92189535186654</c:v>
                </c:pt>
                <c:pt idx="72">
                  <c:v>-91.66963744965872</c:v>
                </c:pt>
                <c:pt idx="73">
                  <c:v>-91.84603748425207</c:v>
                </c:pt>
                <c:pt idx="74">
                  <c:v>-92.46068686262578</c:v>
                </c:pt>
                <c:pt idx="75">
                  <c:v>-93.54624664534543</c:v>
                </c:pt>
                <c:pt idx="76">
                  <c:v>-95.16529430103837</c:v>
                </c:pt>
                <c:pt idx="77">
                  <c:v>-97.42544985491357</c:v>
                </c:pt>
                <c:pt idx="78">
                  <c:v>-100.51119094021016</c:v>
                </c:pt>
                <c:pt idx="79">
                  <c:v>-104.75448946664866</c:v>
                </c:pt>
                <c:pt idx="80">
                  <c:v>-110.80797204123036</c:v>
                </c:pt>
                <c:pt idx="81">
                  <c:v>-120.17467992415976</c:v>
                </c:pt>
                <c:pt idx="82">
                  <c:v>-366.29508529523656</c:v>
                </c:pt>
                <c:pt idx="83">
                  <c:v>-119.49652910008805</c:v>
                </c:pt>
                <c:pt idx="84">
                  <c:v>-110.14528445184527</c:v>
                </c:pt>
                <c:pt idx="85">
                  <c:v>-104.15643715775319</c:v>
                </c:pt>
                <c:pt idx="86">
                  <c:v>-99.94148148893962</c:v>
                </c:pt>
                <c:pt idx="87">
                  <c:v>-96.85598619779279</c:v>
                </c:pt>
                <c:pt idx="88">
                  <c:v>-94.57726399033848</c:v>
                </c:pt>
                <c:pt idx="89">
                  <c:v>-92.92596069081043</c:v>
                </c:pt>
                <c:pt idx="90">
                  <c:v>-91.79653150083887</c:v>
                </c:pt>
                <c:pt idx="91">
                  <c:v>-91.1261329067085</c:v>
                </c:pt>
                <c:pt idx="92">
                  <c:v>-90.87946662398525</c:v>
                </c:pt>
                <c:pt idx="93">
                  <c:v>-91.04112830580553</c:v>
                </c:pt>
                <c:pt idx="94">
                  <c:v>-91.611905698269</c:v>
                </c:pt>
                <c:pt idx="95">
                  <c:v>-92.60737174228127</c:v>
                </c:pt>
                <c:pt idx="96">
                  <c:v>-94.05788074343769</c:v>
                </c:pt>
                <c:pt idx="97">
                  <c:v>-96.00949454055153</c:v>
                </c:pt>
                <c:pt idx="98">
                  <c:v>-98.52710821830857</c:v>
                </c:pt>
                <c:pt idx="99">
                  <c:v>-101.71327773862394</c:v>
                </c:pt>
                <c:pt idx="100">
                  <c:v>-105.82930455339854</c:v>
                </c:pt>
                <c:pt idx="101">
                  <c:v>-112.07536272656495</c:v>
                </c:pt>
                <c:pt idx="102">
                  <c:v>-356.5954698962576</c:v>
                </c:pt>
                <c:pt idx="103">
                  <c:v>-111.0185314231428</c:v>
                </c:pt>
                <c:pt idx="104">
                  <c:v>-104.09594740589107</c:v>
                </c:pt>
                <c:pt idx="105">
                  <c:v>-99.74005119313885</c:v>
                </c:pt>
                <c:pt idx="106">
                  <c:v>-96.59848097185059</c:v>
                </c:pt>
                <c:pt idx="107">
                  <c:v>-94.26199525941928</c:v>
                </c:pt>
                <c:pt idx="108">
                  <c:v>-92.54306243082858</c:v>
                </c:pt>
                <c:pt idx="109">
                  <c:v>-91.33380906842918</c:v>
                </c:pt>
                <c:pt idx="110">
                  <c:v>-90.55892542999482</c:v>
                </c:pt>
                <c:pt idx="111">
                  <c:v>-90.14852768243296</c:v>
                </c:pt>
                <c:pt idx="112">
                  <c:v>-90.01015274836347</c:v>
                </c:pt>
                <c:pt idx="113">
                  <c:v>-89.99450000312129</c:v>
                </c:pt>
                <c:pt idx="114">
                  <c:v>-89.87799449170427</c:v>
                </c:pt>
                <c:pt idx="115">
                  <c:v>-89.43196565148432</c:v>
                </c:pt>
                <c:pt idx="116">
                  <c:v>-88.58746885073947</c:v>
                </c:pt>
                <c:pt idx="117">
                  <c:v>-87.49351845608876</c:v>
                </c:pt>
                <c:pt idx="118">
                  <c:v>-86.3741751973484</c:v>
                </c:pt>
                <c:pt idx="119">
                  <c:v>-85.39595131901827</c:v>
                </c:pt>
                <c:pt idx="120">
                  <c:v>-84.64807510404542</c:v>
                </c:pt>
                <c:pt idx="121">
                  <c:v>-84.17021513572604</c:v>
                </c:pt>
                <c:pt idx="122">
                  <c:v>-84.1700170191485</c:v>
                </c:pt>
                <c:pt idx="123">
                  <c:v>-84.0737042579407</c:v>
                </c:pt>
                <c:pt idx="124">
                  <c:v>-84.45504739052255</c:v>
                </c:pt>
                <c:pt idx="125">
                  <c:v>-85.10639485164675</c:v>
                </c:pt>
                <c:pt idx="126">
                  <c:v>-85.98807209344176</c:v>
                </c:pt>
                <c:pt idx="127">
                  <c:v>-87.01084486175553</c:v>
                </c:pt>
                <c:pt idx="128">
                  <c:v>-88.00819493203413</c:v>
                </c:pt>
                <c:pt idx="129">
                  <c:v>-88.75605558333086</c:v>
                </c:pt>
                <c:pt idx="130">
                  <c:v>-89.10540644458186</c:v>
                </c:pt>
                <c:pt idx="131">
                  <c:v>-89.12518612749946</c:v>
                </c:pt>
                <c:pt idx="132">
                  <c:v>-89.04405915687235</c:v>
                </c:pt>
                <c:pt idx="133">
                  <c:v>-89.08559442975209</c:v>
                </c:pt>
                <c:pt idx="134">
                  <c:v>-89.39908649044162</c:v>
                </c:pt>
                <c:pt idx="135">
                  <c:v>-90.07699231122632</c:v>
                </c:pt>
                <c:pt idx="136">
                  <c:v>-91.18918959302658</c:v>
                </c:pt>
                <c:pt idx="137">
                  <c:v>-92.810981916449</c:v>
                </c:pt>
                <c:pt idx="138">
                  <c:v>-95.05023650567772</c:v>
                </c:pt>
                <c:pt idx="139">
                  <c:v>-98.09447875798972</c:v>
                </c:pt>
                <c:pt idx="140">
                  <c:v>-102.35294389151821</c:v>
                </c:pt>
                <c:pt idx="141">
                  <c:v>-109.17798741559528</c:v>
                </c:pt>
                <c:pt idx="142">
                  <c:v>-357.4974982364348</c:v>
                </c:pt>
                <c:pt idx="143">
                  <c:v>-110.03938406455563</c:v>
                </c:pt>
                <c:pt idx="144">
                  <c:v>-103.69541890354965</c:v>
                </c:pt>
                <c:pt idx="145">
                  <c:v>-99.4813500285408</c:v>
                </c:pt>
                <c:pt idx="146">
                  <c:v>-96.196996836877</c:v>
                </c:pt>
                <c:pt idx="147">
                  <c:v>-93.58105128283994</c:v>
                </c:pt>
                <c:pt idx="148">
                  <c:v>-91.53095075278215</c:v>
                </c:pt>
                <c:pt idx="149">
                  <c:v>-89.98179344949364</c:v>
                </c:pt>
                <c:pt idx="150">
                  <c:v>-88.88751075790842</c:v>
                </c:pt>
                <c:pt idx="151">
                  <c:v>-88.21774152944744</c:v>
                </c:pt>
                <c:pt idx="152">
                  <c:v>-87.95690591042052</c:v>
                </c:pt>
                <c:pt idx="153">
                  <c:v>-88.10420916900055</c:v>
                </c:pt>
                <c:pt idx="154">
                  <c:v>-88.67504859016384</c:v>
                </c:pt>
                <c:pt idx="155">
                  <c:v>-89.70471531700053</c:v>
                </c:pt>
                <c:pt idx="156">
                  <c:v>-91.2560456390453</c:v>
                </c:pt>
                <c:pt idx="157">
                  <c:v>-93.4345770441827</c:v>
                </c:pt>
                <c:pt idx="158">
                  <c:v>-96.41965630782956</c:v>
                </c:pt>
                <c:pt idx="159">
                  <c:v>-100.5339632300888</c:v>
                </c:pt>
                <c:pt idx="160">
                  <c:v>-106.42192146742144</c:v>
                </c:pt>
                <c:pt idx="161">
                  <c:v>-115.67202905640536</c:v>
                </c:pt>
                <c:pt idx="162">
                  <c:v>-366.905183763888</c:v>
                </c:pt>
                <c:pt idx="163">
                  <c:v>-116.14713045552803</c:v>
                </c:pt>
                <c:pt idx="164">
                  <c:v>-106.67849428023504</c:v>
                </c:pt>
                <c:pt idx="165">
                  <c:v>-100.52280354880862</c:v>
                </c:pt>
                <c:pt idx="166">
                  <c:v>-96.17700874092759</c:v>
                </c:pt>
                <c:pt idx="167">
                  <c:v>-92.98847486258374</c:v>
                </c:pt>
                <c:pt idx="168">
                  <c:v>-90.62522148538454</c:v>
                </c:pt>
                <c:pt idx="169">
                  <c:v>-88.90276232082334</c:v>
                </c:pt>
                <c:pt idx="170">
                  <c:v>-87.7134685467328</c:v>
                </c:pt>
                <c:pt idx="171">
                  <c:v>-86.99475375056917</c:v>
                </c:pt>
                <c:pt idx="172">
                  <c:v>-86.71394777544363</c:v>
                </c:pt>
                <c:pt idx="173">
                  <c:v>-86.86144996000907</c:v>
                </c:pt>
                <c:pt idx="174">
                  <c:v>-87.44895609203533</c:v>
                </c:pt>
                <c:pt idx="175">
                  <c:v>-88.5120484900551</c:v>
                </c:pt>
                <c:pt idx="176">
                  <c:v>-90.11843881062913</c:v>
                </c:pt>
                <c:pt idx="177">
                  <c:v>-92.38636006152643</c:v>
                </c:pt>
                <c:pt idx="178">
                  <c:v>-95.52568779900923</c:v>
                </c:pt>
                <c:pt idx="179">
                  <c:v>-99.9409632470581</c:v>
                </c:pt>
                <c:pt idx="180">
                  <c:v>-106.5516988740919</c:v>
                </c:pt>
                <c:pt idx="181">
                  <c:v>-118.30563546595647</c:v>
                </c:pt>
                <c:pt idx="182">
                  <c:v>-620.5184983307804</c:v>
                </c:pt>
                <c:pt idx="183">
                  <c:v>-118.16086728746856</c:v>
                </c:pt>
                <c:pt idx="184">
                  <c:v>-106.26214240671482</c:v>
                </c:pt>
                <c:pt idx="185">
                  <c:v>-99.50657825319041</c:v>
                </c:pt>
                <c:pt idx="186">
                  <c:v>-94.94641388030082</c:v>
                </c:pt>
                <c:pt idx="187">
                  <c:v>-91.66211660843602</c:v>
                </c:pt>
                <c:pt idx="188">
                  <c:v>-89.24912493500622</c:v>
                </c:pt>
                <c:pt idx="189">
                  <c:v>-87.49754294060358</c:v>
                </c:pt>
                <c:pt idx="190">
                  <c:v>-86.28911715248111</c:v>
                </c:pt>
                <c:pt idx="191">
                  <c:v>-85.556115329757</c:v>
                </c:pt>
                <c:pt idx="192">
                  <c:v>-85.2629344324714</c:v>
                </c:pt>
                <c:pt idx="193">
                  <c:v>-85.39785779626658</c:v>
                </c:pt>
                <c:pt idx="194">
                  <c:v>-85.97046503235529</c:v>
                </c:pt>
                <c:pt idx="195">
                  <c:v>-87.01340505518658</c:v>
                </c:pt>
                <c:pt idx="196">
                  <c:v>-88.58924282338486</c:v>
                </c:pt>
                <c:pt idx="197">
                  <c:v>-90.80558547408386</c:v>
                </c:pt>
                <c:pt idx="198">
                  <c:v>-93.84689735950077</c:v>
                </c:pt>
                <c:pt idx="199">
                  <c:v>-98.04513669978672</c:v>
                </c:pt>
                <c:pt idx="200">
                  <c:v>-104.05291598745274</c:v>
                </c:pt>
                <c:pt idx="201">
                  <c:v>-113.37326192610541</c:v>
                </c:pt>
                <c:pt idx="202">
                  <c:v>-369.43227874441726</c:v>
                </c:pt>
                <c:pt idx="203">
                  <c:v>-112.60035069524187</c:v>
                </c:pt>
                <c:pt idx="204">
                  <c:v>-103.20067609360622</c:v>
                </c:pt>
                <c:pt idx="205">
                  <c:v>-97.1626771661097</c:v>
                </c:pt>
                <c:pt idx="206">
                  <c:v>-92.897831126714</c:v>
                </c:pt>
                <c:pt idx="207">
                  <c:v>-89.76168910525877</c:v>
                </c:pt>
                <c:pt idx="208">
                  <c:v>-87.43154559534949</c:v>
                </c:pt>
                <c:pt idx="209">
                  <c:v>-85.72802759311497</c:v>
                </c:pt>
                <c:pt idx="210">
                  <c:v>-84.54557082917533</c:v>
                </c:pt>
                <c:pt idx="211">
                  <c:v>-83.82131164717671</c:v>
                </c:pt>
                <c:pt idx="212">
                  <c:v>-83.5199309180934</c:v>
                </c:pt>
                <c:pt idx="213">
                  <c:v>-83.62600271648253</c:v>
                </c:pt>
                <c:pt idx="214">
                  <c:v>-84.14029244201679</c:v>
                </c:pt>
                <c:pt idx="215">
                  <c:v>-85.07834988551474</c:v>
                </c:pt>
                <c:pt idx="216">
                  <c:v>-86.4705053609252</c:v>
                </c:pt>
                <c:pt idx="217">
                  <c:v>-88.36279583372125</c:v>
                </c:pt>
                <c:pt idx="218">
                  <c:v>-90.82009059102703</c:v>
                </c:pt>
                <c:pt idx="219">
                  <c:v>-93.94491882787958</c:v>
                </c:pt>
                <c:pt idx="220">
                  <c:v>-97.9985542121382</c:v>
                </c:pt>
                <c:pt idx="221">
                  <c:v>-104.18114195572441</c:v>
                </c:pt>
                <c:pt idx="222">
                  <c:v>-361.6920556075345</c:v>
                </c:pt>
                <c:pt idx="223">
                  <c:v>-102.99401172076186</c:v>
                </c:pt>
                <c:pt idx="224">
                  <c:v>-96.00453565447232</c:v>
                </c:pt>
                <c:pt idx="225">
                  <c:v>-91.58054117335826</c:v>
                </c:pt>
                <c:pt idx="226">
                  <c:v>-88.36963139033811</c:v>
                </c:pt>
                <c:pt idx="227">
                  <c:v>-85.96252830000381</c:v>
                </c:pt>
                <c:pt idx="228">
                  <c:v>-84.17166222684422</c:v>
                </c:pt>
                <c:pt idx="229">
                  <c:v>-82.88912009068325</c:v>
                </c:pt>
                <c:pt idx="230">
                  <c:v>-82.03955078454945</c:v>
                </c:pt>
                <c:pt idx="231">
                  <c:v>-81.55302731186</c:v>
                </c:pt>
                <c:pt idx="232">
                  <c:v>-81.33704152959203</c:v>
                </c:pt>
                <c:pt idx="233">
                  <c:v>-81.24224573440151</c:v>
                </c:pt>
                <c:pt idx="234">
                  <c:v>-81.04501576055551</c:v>
                </c:pt>
                <c:pt idx="235">
                  <c:v>-80.51662957477114</c:v>
                </c:pt>
                <c:pt idx="236">
                  <c:v>-79.58808867721898</c:v>
                </c:pt>
                <c:pt idx="237">
                  <c:v>-78.40835102088613</c:v>
                </c:pt>
                <c:pt idx="238">
                  <c:v>-77.20141821683589</c:v>
                </c:pt>
                <c:pt idx="239">
                  <c:v>-76.13374051348173</c:v>
                </c:pt>
                <c:pt idx="240">
                  <c:v>-75.29448113430934</c:v>
                </c:pt>
                <c:pt idx="241">
                  <c:v>-74.72324033855786</c:v>
                </c:pt>
                <c:pt idx="242">
                  <c:v>-74.84241519215443</c:v>
                </c:pt>
                <c:pt idx="243">
                  <c:v>-74.43368387118555</c:v>
                </c:pt>
                <c:pt idx="244">
                  <c:v>-74.71520721560313</c:v>
                </c:pt>
                <c:pt idx="245">
                  <c:v>-75.26442663786008</c:v>
                </c:pt>
                <c:pt idx="246">
                  <c:v>-76.04157927728231</c:v>
                </c:pt>
                <c:pt idx="247">
                  <c:v>-76.95733767791407</c:v>
                </c:pt>
                <c:pt idx="248">
                  <c:v>-77.8450851628411</c:v>
                </c:pt>
                <c:pt idx="249">
                  <c:v>-78.48065091277049</c:v>
                </c:pt>
                <c:pt idx="250">
                  <c:v>-78.71490437912679</c:v>
                </c:pt>
                <c:pt idx="251">
                  <c:v>-78.61666744161514</c:v>
                </c:pt>
                <c:pt idx="252">
                  <c:v>-78.41448081602728</c:v>
                </c:pt>
                <c:pt idx="253">
                  <c:v>-78.33178193804882</c:v>
                </c:pt>
                <c:pt idx="254">
                  <c:v>-78.51772560343589</c:v>
                </c:pt>
                <c:pt idx="255">
                  <c:v>-79.06462004698861</c:v>
                </c:pt>
                <c:pt idx="256">
                  <c:v>-80.04218446585637</c:v>
                </c:pt>
                <c:pt idx="257">
                  <c:v>-81.52555330767692</c:v>
                </c:pt>
                <c:pt idx="258">
                  <c:v>-83.62241307444636</c:v>
                </c:pt>
                <c:pt idx="259">
                  <c:v>-86.52009578150077</c:v>
                </c:pt>
                <c:pt idx="260">
                  <c:v>-90.62762940862136</c:v>
                </c:pt>
                <c:pt idx="261">
                  <c:v>-97.29714702934884</c:v>
                </c:pt>
                <c:pt idx="262">
                  <c:v>-374.0305354905192</c:v>
                </c:pt>
                <c:pt idx="263">
                  <c:v>-97.8327337186804</c:v>
                </c:pt>
                <c:pt idx="264">
                  <c:v>-91.31794909679955</c:v>
                </c:pt>
                <c:pt idx="265">
                  <c:v>-86.92739146169757</c:v>
                </c:pt>
                <c:pt idx="266">
                  <c:v>-83.46055488513478</c:v>
                </c:pt>
                <c:pt idx="267">
                  <c:v>-80.65577820644063</c:v>
                </c:pt>
                <c:pt idx="268">
                  <c:v>-78.41011467689873</c:v>
                </c:pt>
                <c:pt idx="269">
                  <c:v>-76.65824363069996</c:v>
                </c:pt>
                <c:pt idx="270">
                  <c:v>-75.35363856541144</c:v>
                </c:pt>
                <c:pt idx="271">
                  <c:v>-74.46543646026969</c:v>
                </c:pt>
                <c:pt idx="272">
                  <c:v>-73.97750582370016</c:v>
                </c:pt>
                <c:pt idx="273">
                  <c:v>-73.88844375873406</c:v>
                </c:pt>
                <c:pt idx="274">
                  <c:v>-74.21297490910877</c:v>
                </c:pt>
                <c:pt idx="275">
                  <c:v>-74.98564390521626</c:v>
                </c:pt>
                <c:pt idx="276">
                  <c:v>-76.26845548277221</c:v>
                </c:pt>
                <c:pt idx="277">
                  <c:v>-78.16601717292302</c:v>
                </c:pt>
                <c:pt idx="278">
                  <c:v>-80.8566313001554</c:v>
                </c:pt>
                <c:pt idx="279">
                  <c:v>-84.66179920113758</c:v>
                </c:pt>
                <c:pt idx="280">
                  <c:v>-90.22460819620184</c:v>
                </c:pt>
                <c:pt idx="281">
                  <c:v>-99.13203269797168</c:v>
                </c:pt>
                <c:pt idx="282">
                  <c:v>-395.0812647925522</c:v>
                </c:pt>
                <c:pt idx="283">
                  <c:v>-98.86190646950674</c:v>
                </c:pt>
                <c:pt idx="284">
                  <c:v>-88.98636265427895</c:v>
                </c:pt>
                <c:pt idx="285">
                  <c:v>-82.39737063324769</c:v>
                </c:pt>
                <c:pt idx="286">
                  <c:v>-77.58863022664293</c:v>
                </c:pt>
                <c:pt idx="287">
                  <c:v>-73.90362467379813</c:v>
                </c:pt>
                <c:pt idx="288">
                  <c:v>-71.00568623165381</c:v>
                </c:pt>
                <c:pt idx="289">
                  <c:v>-68.70459654761882</c:v>
                </c:pt>
                <c:pt idx="290">
                  <c:v>-66.88561484356859</c:v>
                </c:pt>
                <c:pt idx="291">
                  <c:v>-65.47718154061853</c:v>
                </c:pt>
                <c:pt idx="292">
                  <c:v>-64.4350807293069</c:v>
                </c:pt>
                <c:pt idx="293">
                  <c:v>-63.73450594281047</c:v>
                </c:pt>
                <c:pt idx="294">
                  <c:v>-63.36655643891659</c:v>
                </c:pt>
                <c:pt idx="295">
                  <c:v>-63.33793487122068</c:v>
                </c:pt>
                <c:pt idx="296">
                  <c:v>-63.6740529159502</c:v>
                </c:pt>
                <c:pt idx="297">
                  <c:v>-64.42755988808489</c:v>
                </c:pt>
                <c:pt idx="298">
                  <c:v>-65.69845392232277</c:v>
                </c:pt>
                <c:pt idx="299">
                  <c:v>-67.6852861126619</c:v>
                </c:pt>
                <c:pt idx="300">
                  <c:v>-70.84510217387418</c:v>
                </c:pt>
                <c:pt idx="301">
                  <c:v>-76.64992805962284</c:v>
                </c:pt>
                <c:pt idx="302">
                  <c:v>-456.7757513109603</c:v>
                </c:pt>
                <c:pt idx="303">
                  <c:v>-76.64992805962284</c:v>
                </c:pt>
                <c:pt idx="304">
                  <c:v>-70.84510217387418</c:v>
                </c:pt>
                <c:pt idx="305">
                  <c:v>-67.6852861126619</c:v>
                </c:pt>
                <c:pt idx="306">
                  <c:v>-65.69845392232277</c:v>
                </c:pt>
                <c:pt idx="307">
                  <c:v>-64.42755988808489</c:v>
                </c:pt>
                <c:pt idx="308">
                  <c:v>-63.6740529159502</c:v>
                </c:pt>
                <c:pt idx="309">
                  <c:v>-63.33793487122068</c:v>
                </c:pt>
                <c:pt idx="310">
                  <c:v>-63.36655643891659</c:v>
                </c:pt>
                <c:pt idx="311">
                  <c:v>-63.73450594281047</c:v>
                </c:pt>
                <c:pt idx="312">
                  <c:v>-64.4350807293069</c:v>
                </c:pt>
                <c:pt idx="313">
                  <c:v>-65.47718154061853</c:v>
                </c:pt>
                <c:pt idx="314">
                  <c:v>-66.88561484356859</c:v>
                </c:pt>
                <c:pt idx="315">
                  <c:v>-68.70459654761882</c:v>
                </c:pt>
                <c:pt idx="316">
                  <c:v>-71.00568623165381</c:v>
                </c:pt>
                <c:pt idx="317">
                  <c:v>-73.90362467379813</c:v>
                </c:pt>
                <c:pt idx="318">
                  <c:v>-77.58863022664293</c:v>
                </c:pt>
                <c:pt idx="319">
                  <c:v>-82.39737063324769</c:v>
                </c:pt>
                <c:pt idx="320">
                  <c:v>-88.98636265427895</c:v>
                </c:pt>
                <c:pt idx="321">
                  <c:v>-98.86190646950674</c:v>
                </c:pt>
                <c:pt idx="322">
                  <c:v>-395.0812647925522</c:v>
                </c:pt>
                <c:pt idx="323">
                  <c:v>-99.13203269797168</c:v>
                </c:pt>
                <c:pt idx="324">
                  <c:v>-90.22460819620184</c:v>
                </c:pt>
                <c:pt idx="325">
                  <c:v>-84.66179920113758</c:v>
                </c:pt>
                <c:pt idx="326">
                  <c:v>-80.8566313001554</c:v>
                </c:pt>
                <c:pt idx="327">
                  <c:v>-78.16601717292302</c:v>
                </c:pt>
                <c:pt idx="328">
                  <c:v>-76.26845548277221</c:v>
                </c:pt>
                <c:pt idx="329">
                  <c:v>-74.98564390521626</c:v>
                </c:pt>
                <c:pt idx="330">
                  <c:v>-74.21297490910877</c:v>
                </c:pt>
                <c:pt idx="331">
                  <c:v>-73.88844375873406</c:v>
                </c:pt>
                <c:pt idx="332">
                  <c:v>-73.97750582370016</c:v>
                </c:pt>
                <c:pt idx="333">
                  <c:v>-74.46543646026969</c:v>
                </c:pt>
                <c:pt idx="334">
                  <c:v>-75.35363856541144</c:v>
                </c:pt>
                <c:pt idx="335">
                  <c:v>-76.65824363069996</c:v>
                </c:pt>
                <c:pt idx="336">
                  <c:v>-78.41011467689873</c:v>
                </c:pt>
                <c:pt idx="337">
                  <c:v>-80.65577820644063</c:v>
                </c:pt>
                <c:pt idx="338">
                  <c:v>-83.46055488513478</c:v>
                </c:pt>
                <c:pt idx="339">
                  <c:v>-86.92739146169757</c:v>
                </c:pt>
                <c:pt idx="340">
                  <c:v>-91.31794909679955</c:v>
                </c:pt>
                <c:pt idx="341">
                  <c:v>-97.8327337186804</c:v>
                </c:pt>
                <c:pt idx="342">
                  <c:v>-374.0305354905192</c:v>
                </c:pt>
                <c:pt idx="343">
                  <c:v>-97.29714702934884</c:v>
                </c:pt>
                <c:pt idx="344">
                  <c:v>-90.62762940862136</c:v>
                </c:pt>
                <c:pt idx="345">
                  <c:v>-86.52009578150077</c:v>
                </c:pt>
                <c:pt idx="346">
                  <c:v>-83.62241307444636</c:v>
                </c:pt>
                <c:pt idx="347">
                  <c:v>-81.52555330767692</c:v>
                </c:pt>
                <c:pt idx="348">
                  <c:v>-80.04218446585637</c:v>
                </c:pt>
                <c:pt idx="349">
                  <c:v>-79.06462004698861</c:v>
                </c:pt>
                <c:pt idx="350">
                  <c:v>-78.51772560343589</c:v>
                </c:pt>
                <c:pt idx="351">
                  <c:v>-78.33178193804882</c:v>
                </c:pt>
                <c:pt idx="352">
                  <c:v>-78.41448081602728</c:v>
                </c:pt>
                <c:pt idx="353">
                  <c:v>-78.61666744161514</c:v>
                </c:pt>
                <c:pt idx="354">
                  <c:v>-78.71490437912679</c:v>
                </c:pt>
                <c:pt idx="355">
                  <c:v>-78.48065091277049</c:v>
                </c:pt>
                <c:pt idx="356">
                  <c:v>-77.8450851628411</c:v>
                </c:pt>
                <c:pt idx="357">
                  <c:v>-76.95733767791407</c:v>
                </c:pt>
                <c:pt idx="358">
                  <c:v>-76.04157927728231</c:v>
                </c:pt>
                <c:pt idx="359">
                  <c:v>-75.26442663786008</c:v>
                </c:pt>
                <c:pt idx="360">
                  <c:v>-74.71520721560313</c:v>
                </c:pt>
                <c:pt idx="361">
                  <c:v>-74.43368387118555</c:v>
                </c:pt>
                <c:pt idx="362">
                  <c:v>-74.84241519215443</c:v>
                </c:pt>
                <c:pt idx="363">
                  <c:v>-74.72324033855786</c:v>
                </c:pt>
                <c:pt idx="364">
                  <c:v>-75.29448113430934</c:v>
                </c:pt>
                <c:pt idx="365">
                  <c:v>-76.13374051348173</c:v>
                </c:pt>
                <c:pt idx="366">
                  <c:v>-77.20141821683589</c:v>
                </c:pt>
                <c:pt idx="367">
                  <c:v>-78.40835102088613</c:v>
                </c:pt>
                <c:pt idx="368">
                  <c:v>-79.58808867721898</c:v>
                </c:pt>
                <c:pt idx="369">
                  <c:v>-80.51662957477114</c:v>
                </c:pt>
                <c:pt idx="370">
                  <c:v>-81.04501576055551</c:v>
                </c:pt>
                <c:pt idx="371">
                  <c:v>-81.24224573440151</c:v>
                </c:pt>
                <c:pt idx="372">
                  <c:v>-81.33704152959203</c:v>
                </c:pt>
                <c:pt idx="373">
                  <c:v>-81.55302731186</c:v>
                </c:pt>
                <c:pt idx="374">
                  <c:v>-82.03955078454945</c:v>
                </c:pt>
                <c:pt idx="375">
                  <c:v>-82.88912009068325</c:v>
                </c:pt>
                <c:pt idx="376">
                  <c:v>-84.17166222684422</c:v>
                </c:pt>
                <c:pt idx="377">
                  <c:v>-85.96252830000381</c:v>
                </c:pt>
                <c:pt idx="378">
                  <c:v>-88.36963139033811</c:v>
                </c:pt>
                <c:pt idx="379">
                  <c:v>-91.58054117335826</c:v>
                </c:pt>
                <c:pt idx="380">
                  <c:v>-96.00453565447232</c:v>
                </c:pt>
                <c:pt idx="381">
                  <c:v>-102.99401172076186</c:v>
                </c:pt>
                <c:pt idx="382">
                  <c:v>-361.6920556075345</c:v>
                </c:pt>
                <c:pt idx="383">
                  <c:v>-104.18114195572441</c:v>
                </c:pt>
                <c:pt idx="384">
                  <c:v>-97.9985542121382</c:v>
                </c:pt>
                <c:pt idx="385">
                  <c:v>-93.94491882787958</c:v>
                </c:pt>
                <c:pt idx="386">
                  <c:v>-90.82009059102703</c:v>
                </c:pt>
                <c:pt idx="387">
                  <c:v>-88.36279583372125</c:v>
                </c:pt>
                <c:pt idx="388">
                  <c:v>-86.4705053609252</c:v>
                </c:pt>
                <c:pt idx="389">
                  <c:v>-85.07834988551474</c:v>
                </c:pt>
                <c:pt idx="390">
                  <c:v>-84.14029244201679</c:v>
                </c:pt>
                <c:pt idx="391">
                  <c:v>-83.62600271648253</c:v>
                </c:pt>
                <c:pt idx="392">
                  <c:v>-83.5199309180934</c:v>
                </c:pt>
                <c:pt idx="393">
                  <c:v>-83.82131164717671</c:v>
                </c:pt>
                <c:pt idx="394">
                  <c:v>-84.54557082917533</c:v>
                </c:pt>
                <c:pt idx="395">
                  <c:v>-85.72802759311497</c:v>
                </c:pt>
                <c:pt idx="396">
                  <c:v>-87.43154559534949</c:v>
                </c:pt>
                <c:pt idx="397">
                  <c:v>-89.76168910525877</c:v>
                </c:pt>
                <c:pt idx="398">
                  <c:v>-92.897831126714</c:v>
                </c:pt>
                <c:pt idx="399">
                  <c:v>-97.1626771661097</c:v>
                </c:pt>
                <c:pt idx="400">
                  <c:v>-103.20067609360622</c:v>
                </c:pt>
                <c:pt idx="401">
                  <c:v>-112.60035069524187</c:v>
                </c:pt>
                <c:pt idx="402">
                  <c:v>-369.43227874441726</c:v>
                </c:pt>
                <c:pt idx="403">
                  <c:v>-113.37326192610541</c:v>
                </c:pt>
                <c:pt idx="404">
                  <c:v>-104.05291598745274</c:v>
                </c:pt>
                <c:pt idx="405">
                  <c:v>-98.04513669978672</c:v>
                </c:pt>
                <c:pt idx="406">
                  <c:v>-93.84689735950077</c:v>
                </c:pt>
                <c:pt idx="407">
                  <c:v>-90.80558547408386</c:v>
                </c:pt>
                <c:pt idx="408">
                  <c:v>-88.58924282338486</c:v>
                </c:pt>
                <c:pt idx="409">
                  <c:v>-87.01340505518658</c:v>
                </c:pt>
                <c:pt idx="410">
                  <c:v>-85.97046503235529</c:v>
                </c:pt>
                <c:pt idx="411">
                  <c:v>-85.39785779626658</c:v>
                </c:pt>
                <c:pt idx="412">
                  <c:v>-85.2629344324714</c:v>
                </c:pt>
                <c:pt idx="413">
                  <c:v>-85.556115329757</c:v>
                </c:pt>
                <c:pt idx="414">
                  <c:v>-86.28911715248111</c:v>
                </c:pt>
                <c:pt idx="415">
                  <c:v>-87.49754294060358</c:v>
                </c:pt>
                <c:pt idx="416">
                  <c:v>-89.24912493500622</c:v>
                </c:pt>
                <c:pt idx="417">
                  <c:v>-91.66211660843602</c:v>
                </c:pt>
                <c:pt idx="418">
                  <c:v>-94.94641388030082</c:v>
                </c:pt>
                <c:pt idx="419">
                  <c:v>-99.50657825319041</c:v>
                </c:pt>
                <c:pt idx="420">
                  <c:v>-106.26214240671482</c:v>
                </c:pt>
                <c:pt idx="421">
                  <c:v>-118.16086728746856</c:v>
                </c:pt>
                <c:pt idx="422">
                  <c:v>-620.5184983307804</c:v>
                </c:pt>
                <c:pt idx="423">
                  <c:v>-118.30563546595647</c:v>
                </c:pt>
                <c:pt idx="424">
                  <c:v>-106.5516988740919</c:v>
                </c:pt>
                <c:pt idx="425">
                  <c:v>-99.9409632470581</c:v>
                </c:pt>
                <c:pt idx="426">
                  <c:v>-95.52568779900923</c:v>
                </c:pt>
                <c:pt idx="427">
                  <c:v>-92.38636006152643</c:v>
                </c:pt>
                <c:pt idx="428">
                  <c:v>-90.11843881062913</c:v>
                </c:pt>
                <c:pt idx="429">
                  <c:v>-88.5120484900551</c:v>
                </c:pt>
                <c:pt idx="430">
                  <c:v>-87.44895609203533</c:v>
                </c:pt>
                <c:pt idx="431">
                  <c:v>-86.86144996000907</c:v>
                </c:pt>
                <c:pt idx="432">
                  <c:v>-86.71394777544363</c:v>
                </c:pt>
                <c:pt idx="433">
                  <c:v>-86.99475375056917</c:v>
                </c:pt>
                <c:pt idx="434">
                  <c:v>-87.7134685467328</c:v>
                </c:pt>
                <c:pt idx="435">
                  <c:v>-88.90276232082334</c:v>
                </c:pt>
                <c:pt idx="436">
                  <c:v>-90.62522148538454</c:v>
                </c:pt>
                <c:pt idx="437">
                  <c:v>-92.98847486258374</c:v>
                </c:pt>
                <c:pt idx="438">
                  <c:v>-96.17700874092759</c:v>
                </c:pt>
                <c:pt idx="439">
                  <c:v>-100.52280354880862</c:v>
                </c:pt>
                <c:pt idx="440">
                  <c:v>-106.67849428023504</c:v>
                </c:pt>
                <c:pt idx="441">
                  <c:v>-116.14713045552803</c:v>
                </c:pt>
                <c:pt idx="442">
                  <c:v>-366.905183763888</c:v>
                </c:pt>
                <c:pt idx="443">
                  <c:v>-115.67202905640536</c:v>
                </c:pt>
                <c:pt idx="444">
                  <c:v>-106.42192146742144</c:v>
                </c:pt>
                <c:pt idx="445">
                  <c:v>-100.5339632300888</c:v>
                </c:pt>
                <c:pt idx="446">
                  <c:v>-96.41965630782956</c:v>
                </c:pt>
                <c:pt idx="447">
                  <c:v>-93.4345770441827</c:v>
                </c:pt>
                <c:pt idx="448">
                  <c:v>-91.2560456390453</c:v>
                </c:pt>
                <c:pt idx="449">
                  <c:v>-89.70471531700053</c:v>
                </c:pt>
                <c:pt idx="450">
                  <c:v>-88.67504859016384</c:v>
                </c:pt>
                <c:pt idx="451">
                  <c:v>-88.10420916900055</c:v>
                </c:pt>
                <c:pt idx="452">
                  <c:v>-87.95690591042052</c:v>
                </c:pt>
                <c:pt idx="453">
                  <c:v>-88.21774152944744</c:v>
                </c:pt>
                <c:pt idx="454">
                  <c:v>-88.88751075790842</c:v>
                </c:pt>
                <c:pt idx="455">
                  <c:v>-89.98179344949364</c:v>
                </c:pt>
                <c:pt idx="456">
                  <c:v>-91.53095075278215</c:v>
                </c:pt>
                <c:pt idx="457">
                  <c:v>-93.58105128283994</c:v>
                </c:pt>
                <c:pt idx="458">
                  <c:v>-96.196996836877</c:v>
                </c:pt>
                <c:pt idx="459">
                  <c:v>-99.4813500285408</c:v>
                </c:pt>
                <c:pt idx="460">
                  <c:v>-103.69541890354965</c:v>
                </c:pt>
                <c:pt idx="461">
                  <c:v>-110.03938406455563</c:v>
                </c:pt>
                <c:pt idx="462">
                  <c:v>-357.4974982364348</c:v>
                </c:pt>
                <c:pt idx="463">
                  <c:v>-109.17798741559528</c:v>
                </c:pt>
                <c:pt idx="464">
                  <c:v>-102.35294389151821</c:v>
                </c:pt>
                <c:pt idx="465">
                  <c:v>-98.09447875798972</c:v>
                </c:pt>
                <c:pt idx="466">
                  <c:v>-95.05023650567772</c:v>
                </c:pt>
                <c:pt idx="467">
                  <c:v>-92.810981916449</c:v>
                </c:pt>
                <c:pt idx="468">
                  <c:v>-91.18918959302658</c:v>
                </c:pt>
                <c:pt idx="469">
                  <c:v>-90.07699231122632</c:v>
                </c:pt>
                <c:pt idx="470">
                  <c:v>-89.39908649044162</c:v>
                </c:pt>
                <c:pt idx="471">
                  <c:v>-89.08559442975209</c:v>
                </c:pt>
                <c:pt idx="472">
                  <c:v>-89.04405915687235</c:v>
                </c:pt>
                <c:pt idx="473">
                  <c:v>-89.12518612749946</c:v>
                </c:pt>
                <c:pt idx="474">
                  <c:v>-89.10540644458186</c:v>
                </c:pt>
                <c:pt idx="475">
                  <c:v>-88.75605558333086</c:v>
                </c:pt>
                <c:pt idx="476">
                  <c:v>-88.00819493203413</c:v>
                </c:pt>
                <c:pt idx="477">
                  <c:v>-87.01084486175553</c:v>
                </c:pt>
                <c:pt idx="478">
                  <c:v>-85.98807209344176</c:v>
                </c:pt>
                <c:pt idx="479">
                  <c:v>-85.10639485164675</c:v>
                </c:pt>
                <c:pt idx="480">
                  <c:v>-84.45504739052255</c:v>
                </c:pt>
                <c:pt idx="481">
                  <c:v>-84.0737042579407</c:v>
                </c:pt>
                <c:pt idx="482">
                  <c:v>-84.1700170191485</c:v>
                </c:pt>
                <c:pt idx="483">
                  <c:v>-84.17021513572604</c:v>
                </c:pt>
                <c:pt idx="484">
                  <c:v>-84.64807510404542</c:v>
                </c:pt>
                <c:pt idx="485">
                  <c:v>-85.39595131901827</c:v>
                </c:pt>
                <c:pt idx="486">
                  <c:v>-86.3741751973484</c:v>
                </c:pt>
                <c:pt idx="487">
                  <c:v>-87.49351845608876</c:v>
                </c:pt>
                <c:pt idx="488">
                  <c:v>-88.58746885073947</c:v>
                </c:pt>
                <c:pt idx="489">
                  <c:v>-89.43196565148432</c:v>
                </c:pt>
                <c:pt idx="490">
                  <c:v>-89.87799449170427</c:v>
                </c:pt>
                <c:pt idx="491">
                  <c:v>-89.99450000312129</c:v>
                </c:pt>
                <c:pt idx="492">
                  <c:v>-90.01015274836347</c:v>
                </c:pt>
                <c:pt idx="493">
                  <c:v>-90.14852768243296</c:v>
                </c:pt>
                <c:pt idx="494">
                  <c:v>-90.55892542999482</c:v>
                </c:pt>
                <c:pt idx="495">
                  <c:v>-91.33380906842918</c:v>
                </c:pt>
                <c:pt idx="496">
                  <c:v>-92.54306243082858</c:v>
                </c:pt>
                <c:pt idx="497">
                  <c:v>-94.26199525941928</c:v>
                </c:pt>
                <c:pt idx="498">
                  <c:v>-96.59848097185059</c:v>
                </c:pt>
                <c:pt idx="499">
                  <c:v>-99.74005119313885</c:v>
                </c:pt>
                <c:pt idx="500">
                  <c:v>-104.09594740589107</c:v>
                </c:pt>
                <c:pt idx="501">
                  <c:v>-111.0185314231428</c:v>
                </c:pt>
                <c:pt idx="502">
                  <c:v>-356.5954698962576</c:v>
                </c:pt>
                <c:pt idx="503">
                  <c:v>-112.07536272656495</c:v>
                </c:pt>
                <c:pt idx="504">
                  <c:v>-105.82930455339854</c:v>
                </c:pt>
                <c:pt idx="505">
                  <c:v>-101.71327773862394</c:v>
                </c:pt>
                <c:pt idx="506">
                  <c:v>-98.52710821830857</c:v>
                </c:pt>
                <c:pt idx="507">
                  <c:v>-96.00949454055153</c:v>
                </c:pt>
                <c:pt idx="508">
                  <c:v>-94.05788074343769</c:v>
                </c:pt>
                <c:pt idx="509">
                  <c:v>-92.60737174228127</c:v>
                </c:pt>
                <c:pt idx="510">
                  <c:v>-91.611905698269</c:v>
                </c:pt>
                <c:pt idx="511">
                  <c:v>-91.04112830580553</c:v>
                </c:pt>
                <c:pt idx="512">
                  <c:v>-90.87946662398525</c:v>
                </c:pt>
                <c:pt idx="513">
                  <c:v>-91.1261329067085</c:v>
                </c:pt>
                <c:pt idx="514">
                  <c:v>-91.79653150083887</c:v>
                </c:pt>
                <c:pt idx="515">
                  <c:v>-92.92596069081043</c:v>
                </c:pt>
                <c:pt idx="516">
                  <c:v>-94.57726399033848</c:v>
                </c:pt>
                <c:pt idx="517">
                  <c:v>-96.85598619779279</c:v>
                </c:pt>
                <c:pt idx="518">
                  <c:v>-99.94148148893962</c:v>
                </c:pt>
                <c:pt idx="519">
                  <c:v>-104.15643715775319</c:v>
                </c:pt>
                <c:pt idx="520">
                  <c:v>-110.14528445184527</c:v>
                </c:pt>
                <c:pt idx="521">
                  <c:v>-119.49652910008805</c:v>
                </c:pt>
                <c:pt idx="522">
                  <c:v>-366.29508529523656</c:v>
                </c:pt>
                <c:pt idx="523">
                  <c:v>-120.17467992415976</c:v>
                </c:pt>
                <c:pt idx="524">
                  <c:v>-110.80797204123036</c:v>
                </c:pt>
                <c:pt idx="525">
                  <c:v>-104.75448946664866</c:v>
                </c:pt>
                <c:pt idx="526">
                  <c:v>-100.51119094021016</c:v>
                </c:pt>
                <c:pt idx="527">
                  <c:v>-97.42544985491357</c:v>
                </c:pt>
                <c:pt idx="528">
                  <c:v>-95.16529430103837</c:v>
                </c:pt>
                <c:pt idx="529">
                  <c:v>-93.54624664534543</c:v>
                </c:pt>
                <c:pt idx="530">
                  <c:v>-92.46068686262578</c:v>
                </c:pt>
                <c:pt idx="531">
                  <c:v>-91.84603748425207</c:v>
                </c:pt>
                <c:pt idx="532">
                  <c:v>-91.66963744965872</c:v>
                </c:pt>
                <c:pt idx="533">
                  <c:v>-91.92189535186654</c:v>
                </c:pt>
                <c:pt idx="534">
                  <c:v>-92.61451639689506</c:v>
                </c:pt>
                <c:pt idx="535">
                  <c:v>-93.78309249145495</c:v>
                </c:pt>
                <c:pt idx="536">
                  <c:v>-95.49534505647873</c:v>
                </c:pt>
                <c:pt idx="537">
                  <c:v>-97.86951704679726</c:v>
                </c:pt>
                <c:pt idx="538">
                  <c:v>-101.11549415516295</c:v>
                </c:pt>
                <c:pt idx="539">
                  <c:v>-105.63782793846693</c:v>
                </c:pt>
                <c:pt idx="540">
                  <c:v>-112.3560414017189</c:v>
                </c:pt>
                <c:pt idx="541">
                  <c:v>-124.2178860785736</c:v>
                </c:pt>
                <c:pt idx="542">
                  <c:v>-609.5748887828299</c:v>
                </c:pt>
                <c:pt idx="543">
                  <c:v>-124.2902689111327</c:v>
                </c:pt>
                <c:pt idx="544">
                  <c:v>-112.50080958020922</c:v>
                </c:pt>
                <c:pt idx="545">
                  <c:v>-105.8549864902387</c:v>
                </c:pt>
                <c:pt idx="546">
                  <c:v>-101.40505062254076</c:v>
                </c:pt>
                <c:pt idx="547">
                  <c:v>-98.23148148865705</c:v>
                </c:pt>
                <c:pt idx="548">
                  <c:v>-95.92973005034636</c:v>
                </c:pt>
                <c:pt idx="549">
                  <c:v>-94.28991313612985</c:v>
                </c:pt>
                <c:pt idx="550">
                  <c:v>-93.19379031560266</c:v>
                </c:pt>
                <c:pt idx="551">
                  <c:v>-92.573642695939</c:v>
                </c:pt>
                <c:pt idx="552">
                  <c:v>-92.39388090274764</c:v>
                </c:pt>
                <c:pt idx="553">
                  <c:v>-92.64280226707443</c:v>
                </c:pt>
                <c:pt idx="554">
                  <c:v>-93.33000073824624</c:v>
                </c:pt>
                <c:pt idx="555">
                  <c:v>-94.48813992499731</c:v>
                </c:pt>
                <c:pt idx="556">
                  <c:v>-96.17979985048623</c:v>
                </c:pt>
                <c:pt idx="557">
                  <c:v>-98.51260310136149</c:v>
                </c:pt>
                <c:pt idx="558">
                  <c:v>-101.67102987975855</c:v>
                </c:pt>
                <c:pt idx="559">
                  <c:v>-105.98705467230396</c:v>
                </c:pt>
                <c:pt idx="560">
                  <c:v>-112.11330667147138</c:v>
                </c:pt>
                <c:pt idx="561">
                  <c:v>-121.55282973206532</c:v>
                </c:pt>
                <c:pt idx="562">
                  <c:v>-365.50264703397517</c:v>
                </c:pt>
                <c:pt idx="563">
                  <c:v>-121.0204569500687</c:v>
                </c:pt>
                <c:pt idx="564">
                  <c:v>-111.74218040615834</c:v>
                </c:pt>
                <c:pt idx="565">
                  <c:v>-105.82635745058496</c:v>
                </c:pt>
                <c:pt idx="566">
                  <c:v>-101.6844850033228</c:v>
                </c:pt>
                <c:pt idx="567">
                  <c:v>-98.67213447822054</c:v>
                </c:pt>
                <c:pt idx="568">
                  <c:v>-96.46662125597871</c:v>
                </c:pt>
                <c:pt idx="569">
                  <c:v>-94.88859384932908</c:v>
                </c:pt>
                <c:pt idx="570">
                  <c:v>-93.83251016284083</c:v>
                </c:pt>
                <c:pt idx="571">
                  <c:v>-93.23552940080342</c:v>
                </c:pt>
                <c:pt idx="572">
                  <c:v>-93.06235601248662</c:v>
                </c:pt>
                <c:pt idx="573">
                  <c:v>-93.29758840107198</c:v>
                </c:pt>
                <c:pt idx="574">
                  <c:v>-93.94201707969657</c:v>
                </c:pt>
                <c:pt idx="575">
                  <c:v>-95.01121777395625</c:v>
                </c:pt>
                <c:pt idx="576">
                  <c:v>-96.53554759245992</c:v>
                </c:pt>
                <c:pt idx="577">
                  <c:v>-98.56107119603837</c:v>
                </c:pt>
                <c:pt idx="578">
                  <c:v>-101.15268651109075</c:v>
                </c:pt>
                <c:pt idx="579">
                  <c:v>-104.41295236164336</c:v>
                </c:pt>
                <c:pt idx="580">
                  <c:v>-108.6031730828205</c:v>
                </c:pt>
                <c:pt idx="581">
                  <c:v>-114.92352564361457</c:v>
                </c:pt>
                <c:pt idx="582">
                  <c:v>-355.89049406176764</c:v>
                </c:pt>
                <c:pt idx="583">
                  <c:v>-114.01559629306445</c:v>
                </c:pt>
                <c:pt idx="584">
                  <c:v>-107.16762576705531</c:v>
                </c:pt>
                <c:pt idx="585">
                  <c:v>-102.88645538039809</c:v>
                </c:pt>
                <c:pt idx="586">
                  <c:v>-99.81972634566571</c:v>
                </c:pt>
                <c:pt idx="587">
                  <c:v>-97.55820023234196</c:v>
                </c:pt>
                <c:pt idx="588">
                  <c:v>-95.91434849480694</c:v>
                </c:pt>
                <c:pt idx="589">
                  <c:v>-94.78030082295493</c:v>
                </c:pt>
                <c:pt idx="590">
                  <c:v>-94.08075061110922</c:v>
                </c:pt>
                <c:pt idx="591">
                  <c:v>-93.74581719260966</c:v>
                </c:pt>
                <c:pt idx="592">
                  <c:v>-93.683040687286</c:v>
                </c:pt>
                <c:pt idx="593">
                  <c:v>-93.74312369937451</c:v>
                </c:pt>
                <c:pt idx="594">
                  <c:v>-93.70249453539934</c:v>
                </c:pt>
                <c:pt idx="595">
                  <c:v>-93.33248592783744</c:v>
                </c:pt>
                <c:pt idx="596">
                  <c:v>-92.56415657462574</c:v>
                </c:pt>
                <c:pt idx="597">
                  <c:v>-91.54652420759342</c:v>
                </c:pt>
                <c:pt idx="598">
                  <c:v>-90.50365295833801</c:v>
                </c:pt>
                <c:pt idx="599">
                  <c:v>-89.60205851075527</c:v>
                </c:pt>
                <c:pt idx="600">
                  <c:v>-88.93097262587007</c:v>
                </c:pt>
                <c:pt idx="601">
                  <c:v>-88.53006740483195</c:v>
                </c:pt>
                <c:pt idx="602">
                  <c:v>-88.92236708527152</c:v>
                </c:pt>
                <c:pt idx="603">
                  <c:v>-88.58797355021869</c:v>
                </c:pt>
                <c:pt idx="604">
                  <c:v>-89.04678620348655</c:v>
                </c:pt>
                <c:pt idx="605">
                  <c:v>-89.77578209445542</c:v>
                </c:pt>
                <c:pt idx="606">
                  <c:v>-90.73529040933231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Parameter!$E$12</c:f>
              <c:strCache>
                <c:ptCount val="1"/>
                <c:pt idx="0">
                  <c:v>BOC(1,1)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MBOC!$D$7:$D$613</c:f>
              <c:numCache>
                <c:ptCount val="607"/>
                <c:pt idx="0">
                  <c:v>-30.8945999999999</c:v>
                </c:pt>
                <c:pt idx="1">
                  <c:v>-30.7922999999999</c:v>
                </c:pt>
                <c:pt idx="2">
                  <c:v>-30.689999999999902</c:v>
                </c:pt>
                <c:pt idx="3">
                  <c:v>-30.587699999999902</c:v>
                </c:pt>
                <c:pt idx="4">
                  <c:v>-30.485399999999903</c:v>
                </c:pt>
                <c:pt idx="5">
                  <c:v>-30.383099999999903</c:v>
                </c:pt>
                <c:pt idx="6">
                  <c:v>-30.280799999999903</c:v>
                </c:pt>
                <c:pt idx="7">
                  <c:v>-30.178499999999904</c:v>
                </c:pt>
                <c:pt idx="8">
                  <c:v>-30.076199999999904</c:v>
                </c:pt>
                <c:pt idx="9">
                  <c:v>-29.973899999999905</c:v>
                </c:pt>
                <c:pt idx="10">
                  <c:v>-29.871599999999905</c:v>
                </c:pt>
                <c:pt idx="11">
                  <c:v>-29.769299999999905</c:v>
                </c:pt>
                <c:pt idx="12">
                  <c:v>-29.666999999999906</c:v>
                </c:pt>
                <c:pt idx="13">
                  <c:v>-29.564699999999906</c:v>
                </c:pt>
                <c:pt idx="14">
                  <c:v>-29.462399999999906</c:v>
                </c:pt>
                <c:pt idx="15">
                  <c:v>-29.360099999999907</c:v>
                </c:pt>
                <c:pt idx="16">
                  <c:v>-29.257799999999907</c:v>
                </c:pt>
                <c:pt idx="17">
                  <c:v>-29.155499999999908</c:v>
                </c:pt>
                <c:pt idx="18">
                  <c:v>-29.053199999999908</c:v>
                </c:pt>
                <c:pt idx="19">
                  <c:v>-28.95089999999991</c:v>
                </c:pt>
                <c:pt idx="20">
                  <c:v>-28.84859999999991</c:v>
                </c:pt>
                <c:pt idx="21">
                  <c:v>-28.74629999999991</c:v>
                </c:pt>
                <c:pt idx="22">
                  <c:v>-28.64399999999991</c:v>
                </c:pt>
                <c:pt idx="23">
                  <c:v>-28.54169999999991</c:v>
                </c:pt>
                <c:pt idx="24">
                  <c:v>-28.43939999999991</c:v>
                </c:pt>
                <c:pt idx="25">
                  <c:v>-28.33709999999991</c:v>
                </c:pt>
                <c:pt idx="26">
                  <c:v>-28.23479999999991</c:v>
                </c:pt>
                <c:pt idx="27">
                  <c:v>-28.13249999999991</c:v>
                </c:pt>
                <c:pt idx="28">
                  <c:v>-28.030199999999912</c:v>
                </c:pt>
                <c:pt idx="29">
                  <c:v>-27.927899999999912</c:v>
                </c:pt>
                <c:pt idx="30">
                  <c:v>-27.825599999999913</c:v>
                </c:pt>
                <c:pt idx="31">
                  <c:v>-27.723299999999913</c:v>
                </c:pt>
                <c:pt idx="32">
                  <c:v>-27.620999999999913</c:v>
                </c:pt>
                <c:pt idx="33">
                  <c:v>-27.518699999999914</c:v>
                </c:pt>
                <c:pt idx="34">
                  <c:v>-27.416399999999914</c:v>
                </c:pt>
                <c:pt idx="35">
                  <c:v>-27.314099999999915</c:v>
                </c:pt>
                <c:pt idx="36">
                  <c:v>-27.211799999999915</c:v>
                </c:pt>
                <c:pt idx="37">
                  <c:v>-27.109499999999915</c:v>
                </c:pt>
                <c:pt idx="38">
                  <c:v>-27.007199999999916</c:v>
                </c:pt>
                <c:pt idx="39">
                  <c:v>-26.904899999999916</c:v>
                </c:pt>
                <c:pt idx="40">
                  <c:v>-26.802599999999916</c:v>
                </c:pt>
                <c:pt idx="41">
                  <c:v>-26.700299999999917</c:v>
                </c:pt>
                <c:pt idx="42">
                  <c:v>-26.597999999999917</c:v>
                </c:pt>
                <c:pt idx="43">
                  <c:v>-26.495699999999918</c:v>
                </c:pt>
                <c:pt idx="44">
                  <c:v>-26.393399999999918</c:v>
                </c:pt>
                <c:pt idx="45">
                  <c:v>-26.29109999999992</c:v>
                </c:pt>
                <c:pt idx="46">
                  <c:v>-26.18879999999992</c:v>
                </c:pt>
                <c:pt idx="47">
                  <c:v>-26.08649999999992</c:v>
                </c:pt>
                <c:pt idx="48">
                  <c:v>-25.98419999999992</c:v>
                </c:pt>
                <c:pt idx="49">
                  <c:v>-25.88189999999992</c:v>
                </c:pt>
                <c:pt idx="50">
                  <c:v>-25.77959999999992</c:v>
                </c:pt>
                <c:pt idx="51">
                  <c:v>-25.67729999999992</c:v>
                </c:pt>
                <c:pt idx="52">
                  <c:v>-25.57499999999992</c:v>
                </c:pt>
                <c:pt idx="53">
                  <c:v>-25.47269999999992</c:v>
                </c:pt>
                <c:pt idx="54">
                  <c:v>-25.370399999999922</c:v>
                </c:pt>
                <c:pt idx="55">
                  <c:v>-25.268099999999922</c:v>
                </c:pt>
                <c:pt idx="56">
                  <c:v>-25.165799999999923</c:v>
                </c:pt>
                <c:pt idx="57">
                  <c:v>-25.063499999999923</c:v>
                </c:pt>
                <c:pt idx="58">
                  <c:v>-24.961199999999923</c:v>
                </c:pt>
                <c:pt idx="59">
                  <c:v>-24.858899999999924</c:v>
                </c:pt>
                <c:pt idx="60">
                  <c:v>-24.756599999999924</c:v>
                </c:pt>
                <c:pt idx="61">
                  <c:v>-24.654299999999925</c:v>
                </c:pt>
                <c:pt idx="62">
                  <c:v>-24.551999999999925</c:v>
                </c:pt>
                <c:pt idx="63">
                  <c:v>-24.449699999999925</c:v>
                </c:pt>
                <c:pt idx="64">
                  <c:v>-24.347399999999926</c:v>
                </c:pt>
                <c:pt idx="65">
                  <c:v>-24.245099999999926</c:v>
                </c:pt>
                <c:pt idx="66">
                  <c:v>-24.142799999999927</c:v>
                </c:pt>
                <c:pt idx="67">
                  <c:v>-24.040499999999927</c:v>
                </c:pt>
                <c:pt idx="68">
                  <c:v>-23.938199999999927</c:v>
                </c:pt>
                <c:pt idx="69">
                  <c:v>-23.835899999999928</c:v>
                </c:pt>
                <c:pt idx="70">
                  <c:v>-23.733599999999928</c:v>
                </c:pt>
                <c:pt idx="71">
                  <c:v>-23.63129999999993</c:v>
                </c:pt>
                <c:pt idx="72">
                  <c:v>-23.52899999999993</c:v>
                </c:pt>
                <c:pt idx="73">
                  <c:v>-23.42669999999993</c:v>
                </c:pt>
                <c:pt idx="74">
                  <c:v>-23.32439999999993</c:v>
                </c:pt>
                <c:pt idx="75">
                  <c:v>-23.22209999999993</c:v>
                </c:pt>
                <c:pt idx="76">
                  <c:v>-23.11979999999993</c:v>
                </c:pt>
                <c:pt idx="77">
                  <c:v>-23.01749999999993</c:v>
                </c:pt>
                <c:pt idx="78">
                  <c:v>-22.91519999999993</c:v>
                </c:pt>
                <c:pt idx="79">
                  <c:v>-22.81289999999993</c:v>
                </c:pt>
                <c:pt idx="80">
                  <c:v>-22.710599999999932</c:v>
                </c:pt>
                <c:pt idx="81">
                  <c:v>-22.608299999999932</c:v>
                </c:pt>
                <c:pt idx="82">
                  <c:v>-22.505999999999933</c:v>
                </c:pt>
                <c:pt idx="83">
                  <c:v>-22.403699999999933</c:v>
                </c:pt>
                <c:pt idx="84">
                  <c:v>-22.301399999999933</c:v>
                </c:pt>
                <c:pt idx="85">
                  <c:v>-22.199099999999934</c:v>
                </c:pt>
                <c:pt idx="86">
                  <c:v>-22.096799999999934</c:v>
                </c:pt>
                <c:pt idx="87">
                  <c:v>-21.994499999999935</c:v>
                </c:pt>
                <c:pt idx="88">
                  <c:v>-21.892199999999935</c:v>
                </c:pt>
                <c:pt idx="89">
                  <c:v>-21.789899999999935</c:v>
                </c:pt>
                <c:pt idx="90">
                  <c:v>-21.687599999999936</c:v>
                </c:pt>
                <c:pt idx="91">
                  <c:v>-21.585299999999936</c:v>
                </c:pt>
                <c:pt idx="92">
                  <c:v>-21.482999999999937</c:v>
                </c:pt>
                <c:pt idx="93">
                  <c:v>-21.380699999999937</c:v>
                </c:pt>
                <c:pt idx="94">
                  <c:v>-21.278399999999937</c:v>
                </c:pt>
                <c:pt idx="95">
                  <c:v>-21.176099999999938</c:v>
                </c:pt>
                <c:pt idx="96">
                  <c:v>-21.073799999999938</c:v>
                </c:pt>
                <c:pt idx="97">
                  <c:v>-20.97149999999994</c:v>
                </c:pt>
                <c:pt idx="98">
                  <c:v>-20.86919999999994</c:v>
                </c:pt>
                <c:pt idx="99">
                  <c:v>-20.76689999999994</c:v>
                </c:pt>
                <c:pt idx="100">
                  <c:v>-20.66459999999994</c:v>
                </c:pt>
                <c:pt idx="101">
                  <c:v>-20.56229999999994</c:v>
                </c:pt>
                <c:pt idx="102">
                  <c:v>-20.45999999999994</c:v>
                </c:pt>
                <c:pt idx="103">
                  <c:v>-20.35769999999994</c:v>
                </c:pt>
                <c:pt idx="104">
                  <c:v>-20.25539999999994</c:v>
                </c:pt>
                <c:pt idx="105">
                  <c:v>-20.15309999999994</c:v>
                </c:pt>
                <c:pt idx="106">
                  <c:v>-20.050799999999942</c:v>
                </c:pt>
                <c:pt idx="107">
                  <c:v>-19.948499999999942</c:v>
                </c:pt>
                <c:pt idx="108">
                  <c:v>-19.846199999999943</c:v>
                </c:pt>
                <c:pt idx="109">
                  <c:v>-19.743899999999943</c:v>
                </c:pt>
                <c:pt idx="110">
                  <c:v>-19.641599999999944</c:v>
                </c:pt>
                <c:pt idx="111">
                  <c:v>-19.539299999999944</c:v>
                </c:pt>
                <c:pt idx="112">
                  <c:v>-19.436999999999944</c:v>
                </c:pt>
                <c:pt idx="113">
                  <c:v>-19.334699999999945</c:v>
                </c:pt>
                <c:pt idx="114">
                  <c:v>-19.232399999999945</c:v>
                </c:pt>
                <c:pt idx="115">
                  <c:v>-19.130099999999945</c:v>
                </c:pt>
                <c:pt idx="116">
                  <c:v>-19.027799999999946</c:v>
                </c:pt>
                <c:pt idx="117">
                  <c:v>-18.925499999999946</c:v>
                </c:pt>
                <c:pt idx="118">
                  <c:v>-18.823199999999947</c:v>
                </c:pt>
                <c:pt idx="119">
                  <c:v>-18.720899999999947</c:v>
                </c:pt>
                <c:pt idx="120">
                  <c:v>-18.618599999999947</c:v>
                </c:pt>
                <c:pt idx="121">
                  <c:v>-18.516299999999948</c:v>
                </c:pt>
                <c:pt idx="122">
                  <c:v>-18.413999999999948</c:v>
                </c:pt>
                <c:pt idx="123">
                  <c:v>-18.31169999999995</c:v>
                </c:pt>
                <c:pt idx="124">
                  <c:v>-18.20939999999995</c:v>
                </c:pt>
                <c:pt idx="125">
                  <c:v>-18.10709999999995</c:v>
                </c:pt>
                <c:pt idx="126">
                  <c:v>-18.00479999999995</c:v>
                </c:pt>
                <c:pt idx="127">
                  <c:v>-17.90249999999995</c:v>
                </c:pt>
                <c:pt idx="128">
                  <c:v>-17.80019999999995</c:v>
                </c:pt>
                <c:pt idx="129">
                  <c:v>-17.69789999999995</c:v>
                </c:pt>
                <c:pt idx="130">
                  <c:v>-17.59559999999995</c:v>
                </c:pt>
                <c:pt idx="131">
                  <c:v>-17.49329999999995</c:v>
                </c:pt>
                <c:pt idx="132">
                  <c:v>-17.390999999999952</c:v>
                </c:pt>
                <c:pt idx="133">
                  <c:v>-17.288699999999952</c:v>
                </c:pt>
                <c:pt idx="134">
                  <c:v>-17.186399999999953</c:v>
                </c:pt>
                <c:pt idx="135">
                  <c:v>-17.084099999999953</c:v>
                </c:pt>
                <c:pt idx="136">
                  <c:v>-16.981799999999954</c:v>
                </c:pt>
                <c:pt idx="137">
                  <c:v>-16.879499999999954</c:v>
                </c:pt>
                <c:pt idx="138">
                  <c:v>-16.777199999999954</c:v>
                </c:pt>
                <c:pt idx="139">
                  <c:v>-16.674899999999955</c:v>
                </c:pt>
                <c:pt idx="140">
                  <c:v>-16.572599999999955</c:v>
                </c:pt>
                <c:pt idx="141">
                  <c:v>-16.470299999999956</c:v>
                </c:pt>
                <c:pt idx="142">
                  <c:v>-16.367999999999956</c:v>
                </c:pt>
                <c:pt idx="143">
                  <c:v>-16.265699999999956</c:v>
                </c:pt>
                <c:pt idx="144">
                  <c:v>-16.163399999999957</c:v>
                </c:pt>
                <c:pt idx="145">
                  <c:v>-16.061099999999957</c:v>
                </c:pt>
                <c:pt idx="146">
                  <c:v>-15.958799999999957</c:v>
                </c:pt>
                <c:pt idx="147">
                  <c:v>-15.856499999999958</c:v>
                </c:pt>
                <c:pt idx="148">
                  <c:v>-15.754199999999958</c:v>
                </c:pt>
                <c:pt idx="149">
                  <c:v>-15.651899999999959</c:v>
                </c:pt>
                <c:pt idx="150">
                  <c:v>-15.549599999999959</c:v>
                </c:pt>
                <c:pt idx="151">
                  <c:v>-15.44729999999996</c:v>
                </c:pt>
                <c:pt idx="152">
                  <c:v>-15.34499999999996</c:v>
                </c:pt>
                <c:pt idx="153">
                  <c:v>-15.24269999999996</c:v>
                </c:pt>
                <c:pt idx="154">
                  <c:v>-15.14039999999996</c:v>
                </c:pt>
                <c:pt idx="155">
                  <c:v>-15.038099999999961</c:v>
                </c:pt>
                <c:pt idx="156">
                  <c:v>-14.935799999999961</c:v>
                </c:pt>
                <c:pt idx="157">
                  <c:v>-14.833499999999962</c:v>
                </c:pt>
                <c:pt idx="158">
                  <c:v>-14.731199999999962</c:v>
                </c:pt>
                <c:pt idx="159">
                  <c:v>-14.628899999999962</c:v>
                </c:pt>
                <c:pt idx="160">
                  <c:v>-14.526599999999963</c:v>
                </c:pt>
                <c:pt idx="161">
                  <c:v>-14.424299999999963</c:v>
                </c:pt>
                <c:pt idx="162">
                  <c:v>-14.321999999999964</c:v>
                </c:pt>
                <c:pt idx="163">
                  <c:v>-14.219699999999964</c:v>
                </c:pt>
                <c:pt idx="164">
                  <c:v>-14.117399999999964</c:v>
                </c:pt>
                <c:pt idx="165">
                  <c:v>-14.015099999999965</c:v>
                </c:pt>
                <c:pt idx="166">
                  <c:v>-13.912799999999965</c:v>
                </c:pt>
                <c:pt idx="167">
                  <c:v>-13.810499999999966</c:v>
                </c:pt>
                <c:pt idx="168">
                  <c:v>-13.708199999999966</c:v>
                </c:pt>
                <c:pt idx="169">
                  <c:v>-13.605899999999966</c:v>
                </c:pt>
                <c:pt idx="170">
                  <c:v>-13.503599999999967</c:v>
                </c:pt>
                <c:pt idx="171">
                  <c:v>-13.401299999999967</c:v>
                </c:pt>
                <c:pt idx="172">
                  <c:v>-13.298999999999968</c:v>
                </c:pt>
                <c:pt idx="173">
                  <c:v>-13.196699999999968</c:v>
                </c:pt>
                <c:pt idx="174">
                  <c:v>-13.094399999999968</c:v>
                </c:pt>
                <c:pt idx="175">
                  <c:v>-12.992099999999969</c:v>
                </c:pt>
                <c:pt idx="176">
                  <c:v>-12.889799999999969</c:v>
                </c:pt>
                <c:pt idx="177">
                  <c:v>-12.78749999999997</c:v>
                </c:pt>
                <c:pt idx="178">
                  <c:v>-12.68519999999997</c:v>
                </c:pt>
                <c:pt idx="179">
                  <c:v>-12.58289999999997</c:v>
                </c:pt>
                <c:pt idx="180">
                  <c:v>-12.48059999999997</c:v>
                </c:pt>
                <c:pt idx="181">
                  <c:v>-12.378299999999971</c:v>
                </c:pt>
                <c:pt idx="182">
                  <c:v>-12.275999999999971</c:v>
                </c:pt>
                <c:pt idx="183">
                  <c:v>-12.173699999999972</c:v>
                </c:pt>
                <c:pt idx="184">
                  <c:v>-12.071399999999972</c:v>
                </c:pt>
                <c:pt idx="185">
                  <c:v>-11.969099999999973</c:v>
                </c:pt>
                <c:pt idx="186">
                  <c:v>-11.866799999999973</c:v>
                </c:pt>
                <c:pt idx="187">
                  <c:v>-11.764499999999973</c:v>
                </c:pt>
                <c:pt idx="188">
                  <c:v>-11.662199999999974</c:v>
                </c:pt>
                <c:pt idx="189">
                  <c:v>-11.559899999999974</c:v>
                </c:pt>
                <c:pt idx="190">
                  <c:v>-11.457599999999974</c:v>
                </c:pt>
                <c:pt idx="191">
                  <c:v>-11.355299999999975</c:v>
                </c:pt>
                <c:pt idx="192">
                  <c:v>-11.252999999999975</c:v>
                </c:pt>
                <c:pt idx="193">
                  <c:v>-11.150699999999976</c:v>
                </c:pt>
                <c:pt idx="194">
                  <c:v>-11.048399999999976</c:v>
                </c:pt>
                <c:pt idx="195">
                  <c:v>-10.946099999999976</c:v>
                </c:pt>
                <c:pt idx="196">
                  <c:v>-10.843799999999977</c:v>
                </c:pt>
                <c:pt idx="197">
                  <c:v>-10.741499999999977</c:v>
                </c:pt>
                <c:pt idx="198">
                  <c:v>-10.639199999999978</c:v>
                </c:pt>
                <c:pt idx="199">
                  <c:v>-10.536899999999978</c:v>
                </c:pt>
                <c:pt idx="200">
                  <c:v>-10.434599999999978</c:v>
                </c:pt>
                <c:pt idx="201">
                  <c:v>-10.332299999999979</c:v>
                </c:pt>
                <c:pt idx="202">
                  <c:v>-10.229999999999979</c:v>
                </c:pt>
                <c:pt idx="203">
                  <c:v>-10.12769999999998</c:v>
                </c:pt>
                <c:pt idx="204">
                  <c:v>-10.02539999999998</c:v>
                </c:pt>
                <c:pt idx="205">
                  <c:v>-9.92309999999998</c:v>
                </c:pt>
                <c:pt idx="206">
                  <c:v>-9.82079999999998</c:v>
                </c:pt>
                <c:pt idx="207">
                  <c:v>-9.718499999999981</c:v>
                </c:pt>
                <c:pt idx="208">
                  <c:v>-9.616199999999981</c:v>
                </c:pt>
                <c:pt idx="209">
                  <c:v>-9.513899999999982</c:v>
                </c:pt>
                <c:pt idx="210">
                  <c:v>-9.411599999999982</c:v>
                </c:pt>
                <c:pt idx="211">
                  <c:v>-9.309299999999983</c:v>
                </c:pt>
                <c:pt idx="212">
                  <c:v>-9.206999999999983</c:v>
                </c:pt>
                <c:pt idx="213">
                  <c:v>-9.104699999999983</c:v>
                </c:pt>
                <c:pt idx="214">
                  <c:v>-9.002399999999984</c:v>
                </c:pt>
                <c:pt idx="215">
                  <c:v>-8.900099999999984</c:v>
                </c:pt>
                <c:pt idx="216">
                  <c:v>-8.797799999999985</c:v>
                </c:pt>
                <c:pt idx="217">
                  <c:v>-8.695499999999985</c:v>
                </c:pt>
                <c:pt idx="218">
                  <c:v>-8.593199999999985</c:v>
                </c:pt>
                <c:pt idx="219">
                  <c:v>-8.490899999999986</c:v>
                </c:pt>
                <c:pt idx="220">
                  <c:v>-8.388599999999986</c:v>
                </c:pt>
                <c:pt idx="221">
                  <c:v>-8.286299999999986</c:v>
                </c:pt>
                <c:pt idx="222">
                  <c:v>-8.183999999999987</c:v>
                </c:pt>
                <c:pt idx="223">
                  <c:v>-8.081699999999987</c:v>
                </c:pt>
                <c:pt idx="224">
                  <c:v>-7.979399999999987</c:v>
                </c:pt>
                <c:pt idx="225">
                  <c:v>-7.877099999999987</c:v>
                </c:pt>
                <c:pt idx="226">
                  <c:v>-7.7747999999999875</c:v>
                </c:pt>
                <c:pt idx="227">
                  <c:v>-7.672499999999988</c:v>
                </c:pt>
                <c:pt idx="228">
                  <c:v>-7.570199999999988</c:v>
                </c:pt>
                <c:pt idx="229">
                  <c:v>-7.467899999999989</c:v>
                </c:pt>
                <c:pt idx="230">
                  <c:v>-7.365599999999989</c:v>
                </c:pt>
                <c:pt idx="231">
                  <c:v>-7.263299999999989</c:v>
                </c:pt>
                <c:pt idx="232">
                  <c:v>-7.16099999999999</c:v>
                </c:pt>
                <c:pt idx="233">
                  <c:v>-7.05869999999999</c:v>
                </c:pt>
                <c:pt idx="234">
                  <c:v>-6.956399999999991</c:v>
                </c:pt>
                <c:pt idx="235">
                  <c:v>-6.854099999999991</c:v>
                </c:pt>
                <c:pt idx="236">
                  <c:v>-6.751799999999991</c:v>
                </c:pt>
                <c:pt idx="237">
                  <c:v>-6.649499999999992</c:v>
                </c:pt>
                <c:pt idx="238">
                  <c:v>-6.547199999999992</c:v>
                </c:pt>
                <c:pt idx="239">
                  <c:v>-6.4448999999999925</c:v>
                </c:pt>
                <c:pt idx="240">
                  <c:v>-6.342599999999993</c:v>
                </c:pt>
                <c:pt idx="241">
                  <c:v>-6.240299999999993</c:v>
                </c:pt>
                <c:pt idx="242">
                  <c:v>-6.137999999999994</c:v>
                </c:pt>
                <c:pt idx="243">
                  <c:v>-6.035699999999994</c:v>
                </c:pt>
                <c:pt idx="244">
                  <c:v>-5.9333999999999945</c:v>
                </c:pt>
                <c:pt idx="245">
                  <c:v>-5.831099999999995</c:v>
                </c:pt>
                <c:pt idx="246">
                  <c:v>-5.728799999999995</c:v>
                </c:pt>
                <c:pt idx="247">
                  <c:v>-5.626499999999996</c:v>
                </c:pt>
                <c:pt idx="248">
                  <c:v>-5.524199999999996</c:v>
                </c:pt>
                <c:pt idx="249">
                  <c:v>-5.421899999999996</c:v>
                </c:pt>
                <c:pt idx="250">
                  <c:v>-5.319599999999997</c:v>
                </c:pt>
                <c:pt idx="251">
                  <c:v>-5.217299999999997</c:v>
                </c:pt>
                <c:pt idx="252">
                  <c:v>-5.1149999999999975</c:v>
                </c:pt>
                <c:pt idx="253">
                  <c:v>-5.012699999999998</c:v>
                </c:pt>
                <c:pt idx="254">
                  <c:v>-4.910399999999998</c:v>
                </c:pt>
                <c:pt idx="255">
                  <c:v>-4.808099999999999</c:v>
                </c:pt>
                <c:pt idx="256">
                  <c:v>-4.705799999999999</c:v>
                </c:pt>
                <c:pt idx="257">
                  <c:v>-4.6034999999999995</c:v>
                </c:pt>
                <c:pt idx="258">
                  <c:v>-4.5012</c:v>
                </c:pt>
                <c:pt idx="259">
                  <c:v>-4.3989</c:v>
                </c:pt>
                <c:pt idx="260">
                  <c:v>-4.296600000000001</c:v>
                </c:pt>
                <c:pt idx="261">
                  <c:v>-4.194300000000001</c:v>
                </c:pt>
                <c:pt idx="262">
                  <c:v>-4.092000000000001</c:v>
                </c:pt>
                <c:pt idx="263">
                  <c:v>-3.9897000000000014</c:v>
                </c:pt>
                <c:pt idx="264">
                  <c:v>-3.8874000000000013</c:v>
                </c:pt>
                <c:pt idx="265">
                  <c:v>-3.7851000000000012</c:v>
                </c:pt>
                <c:pt idx="266">
                  <c:v>-3.682800000000001</c:v>
                </c:pt>
                <c:pt idx="267">
                  <c:v>-3.580500000000001</c:v>
                </c:pt>
                <c:pt idx="268">
                  <c:v>-3.478200000000001</c:v>
                </c:pt>
                <c:pt idx="269">
                  <c:v>-3.375900000000001</c:v>
                </c:pt>
                <c:pt idx="270">
                  <c:v>-3.273600000000001</c:v>
                </c:pt>
                <c:pt idx="271">
                  <c:v>-3.171300000000001</c:v>
                </c:pt>
                <c:pt idx="272">
                  <c:v>-3.069000000000001</c:v>
                </c:pt>
                <c:pt idx="273">
                  <c:v>-2.966700000000001</c:v>
                </c:pt>
                <c:pt idx="274">
                  <c:v>-2.8644000000000007</c:v>
                </c:pt>
                <c:pt idx="275">
                  <c:v>-2.7621000000000007</c:v>
                </c:pt>
                <c:pt idx="276">
                  <c:v>-2.6598000000000006</c:v>
                </c:pt>
                <c:pt idx="277">
                  <c:v>-2.5575000000000006</c:v>
                </c:pt>
                <c:pt idx="278">
                  <c:v>-2.4552000000000005</c:v>
                </c:pt>
                <c:pt idx="279">
                  <c:v>-2.3529000000000004</c:v>
                </c:pt>
                <c:pt idx="280">
                  <c:v>-2.2506000000000004</c:v>
                </c:pt>
                <c:pt idx="281">
                  <c:v>-2.1483000000000003</c:v>
                </c:pt>
                <c:pt idx="282">
                  <c:v>-2.0460000000000003</c:v>
                </c:pt>
                <c:pt idx="283">
                  <c:v>-1.9437000000000002</c:v>
                </c:pt>
                <c:pt idx="284">
                  <c:v>-1.8414000000000001</c:v>
                </c:pt>
                <c:pt idx="285">
                  <c:v>-1.7391</c:v>
                </c:pt>
                <c:pt idx="286">
                  <c:v>-1.6368</c:v>
                </c:pt>
                <c:pt idx="287">
                  <c:v>-1.5345</c:v>
                </c:pt>
                <c:pt idx="288">
                  <c:v>-1.4322</c:v>
                </c:pt>
                <c:pt idx="289">
                  <c:v>-1.3298999999999999</c:v>
                </c:pt>
                <c:pt idx="290">
                  <c:v>-1.2275999999999998</c:v>
                </c:pt>
                <c:pt idx="291">
                  <c:v>-1.1252999999999997</c:v>
                </c:pt>
                <c:pt idx="292">
                  <c:v>-1.0229999999999997</c:v>
                </c:pt>
                <c:pt idx="293">
                  <c:v>-0.9206999999999997</c:v>
                </c:pt>
                <c:pt idx="294">
                  <c:v>-0.8183999999999998</c:v>
                </c:pt>
                <c:pt idx="295">
                  <c:v>-0.7160999999999998</c:v>
                </c:pt>
                <c:pt idx="296">
                  <c:v>-0.6137999999999999</c:v>
                </c:pt>
                <c:pt idx="297">
                  <c:v>-0.5115</c:v>
                </c:pt>
                <c:pt idx="298">
                  <c:v>-0.40919999999999995</c:v>
                </c:pt>
                <c:pt idx="299">
                  <c:v>-0.30689999999999995</c:v>
                </c:pt>
                <c:pt idx="300">
                  <c:v>-0.20459999999999998</c:v>
                </c:pt>
                <c:pt idx="301">
                  <c:v>-0.10229999999999999</c:v>
                </c:pt>
                <c:pt idx="302">
                  <c:v>1E-20</c:v>
                </c:pt>
                <c:pt idx="303">
                  <c:v>0.10229999999999999</c:v>
                </c:pt>
                <c:pt idx="304">
                  <c:v>0.20459999999999998</c:v>
                </c:pt>
                <c:pt idx="305">
                  <c:v>0.30689999999999995</c:v>
                </c:pt>
                <c:pt idx="306">
                  <c:v>0.40919999999999995</c:v>
                </c:pt>
                <c:pt idx="307">
                  <c:v>0.5115</c:v>
                </c:pt>
                <c:pt idx="308">
                  <c:v>0.6137999999999999</c:v>
                </c:pt>
                <c:pt idx="309">
                  <c:v>0.7160999999999998</c:v>
                </c:pt>
                <c:pt idx="310">
                  <c:v>0.8183999999999998</c:v>
                </c:pt>
                <c:pt idx="311">
                  <c:v>0.9206999999999997</c:v>
                </c:pt>
                <c:pt idx="312">
                  <c:v>1.0229999999999997</c:v>
                </c:pt>
                <c:pt idx="313">
                  <c:v>1.1252999999999997</c:v>
                </c:pt>
                <c:pt idx="314">
                  <c:v>1.2275999999999998</c:v>
                </c:pt>
                <c:pt idx="315">
                  <c:v>1.3298999999999999</c:v>
                </c:pt>
                <c:pt idx="316">
                  <c:v>1.4322</c:v>
                </c:pt>
                <c:pt idx="317">
                  <c:v>1.5345</c:v>
                </c:pt>
                <c:pt idx="318">
                  <c:v>1.6368</c:v>
                </c:pt>
                <c:pt idx="319">
                  <c:v>1.7391</c:v>
                </c:pt>
                <c:pt idx="320">
                  <c:v>1.8414000000000001</c:v>
                </c:pt>
                <c:pt idx="321">
                  <c:v>1.9437000000000002</c:v>
                </c:pt>
                <c:pt idx="322">
                  <c:v>2.0460000000000003</c:v>
                </c:pt>
                <c:pt idx="323">
                  <c:v>2.1483000000000003</c:v>
                </c:pt>
                <c:pt idx="324">
                  <c:v>2.2506000000000004</c:v>
                </c:pt>
                <c:pt idx="325">
                  <c:v>2.3529000000000004</c:v>
                </c:pt>
                <c:pt idx="326">
                  <c:v>2.4552000000000005</c:v>
                </c:pt>
                <c:pt idx="327">
                  <c:v>2.5575000000000006</c:v>
                </c:pt>
                <c:pt idx="328">
                  <c:v>2.6598000000000006</c:v>
                </c:pt>
                <c:pt idx="329">
                  <c:v>2.7621000000000007</c:v>
                </c:pt>
                <c:pt idx="330">
                  <c:v>2.8644000000000007</c:v>
                </c:pt>
                <c:pt idx="331">
                  <c:v>2.966700000000001</c:v>
                </c:pt>
                <c:pt idx="332">
                  <c:v>3.069000000000001</c:v>
                </c:pt>
                <c:pt idx="333">
                  <c:v>3.171300000000001</c:v>
                </c:pt>
                <c:pt idx="334">
                  <c:v>3.273600000000001</c:v>
                </c:pt>
                <c:pt idx="335">
                  <c:v>3.375900000000001</c:v>
                </c:pt>
                <c:pt idx="336">
                  <c:v>3.478200000000001</c:v>
                </c:pt>
                <c:pt idx="337">
                  <c:v>3.580500000000001</c:v>
                </c:pt>
                <c:pt idx="338">
                  <c:v>3.682800000000001</c:v>
                </c:pt>
                <c:pt idx="339">
                  <c:v>3.7851000000000012</c:v>
                </c:pt>
                <c:pt idx="340">
                  <c:v>3.8874000000000013</c:v>
                </c:pt>
                <c:pt idx="341">
                  <c:v>3.9897000000000014</c:v>
                </c:pt>
                <c:pt idx="342">
                  <c:v>4.092000000000001</c:v>
                </c:pt>
                <c:pt idx="343">
                  <c:v>4.194300000000001</c:v>
                </c:pt>
                <c:pt idx="344">
                  <c:v>4.296600000000001</c:v>
                </c:pt>
                <c:pt idx="345">
                  <c:v>4.3989</c:v>
                </c:pt>
                <c:pt idx="346">
                  <c:v>4.5012</c:v>
                </c:pt>
                <c:pt idx="347">
                  <c:v>4.6034999999999995</c:v>
                </c:pt>
                <c:pt idx="348">
                  <c:v>4.705799999999999</c:v>
                </c:pt>
                <c:pt idx="349">
                  <c:v>4.808099999999999</c:v>
                </c:pt>
                <c:pt idx="350">
                  <c:v>4.910399999999998</c:v>
                </c:pt>
                <c:pt idx="351">
                  <c:v>5.012699999999998</c:v>
                </c:pt>
                <c:pt idx="352">
                  <c:v>5.1149999999999975</c:v>
                </c:pt>
                <c:pt idx="353">
                  <c:v>5.217299999999997</c:v>
                </c:pt>
                <c:pt idx="354">
                  <c:v>5.319599999999997</c:v>
                </c:pt>
                <c:pt idx="355">
                  <c:v>5.421899999999996</c:v>
                </c:pt>
                <c:pt idx="356">
                  <c:v>5.524199999999996</c:v>
                </c:pt>
                <c:pt idx="357">
                  <c:v>5.626499999999996</c:v>
                </c:pt>
                <c:pt idx="358">
                  <c:v>5.728799999999995</c:v>
                </c:pt>
                <c:pt idx="359">
                  <c:v>5.831099999999995</c:v>
                </c:pt>
                <c:pt idx="360">
                  <c:v>5.9333999999999945</c:v>
                </c:pt>
                <c:pt idx="361">
                  <c:v>6.035699999999994</c:v>
                </c:pt>
                <c:pt idx="362">
                  <c:v>6.137999999999994</c:v>
                </c:pt>
                <c:pt idx="363">
                  <c:v>6.240299999999993</c:v>
                </c:pt>
                <c:pt idx="364">
                  <c:v>6.342599999999993</c:v>
                </c:pt>
                <c:pt idx="365">
                  <c:v>6.4448999999999925</c:v>
                </c:pt>
                <c:pt idx="366">
                  <c:v>6.547199999999992</c:v>
                </c:pt>
                <c:pt idx="367">
                  <c:v>6.649499999999992</c:v>
                </c:pt>
                <c:pt idx="368">
                  <c:v>6.751799999999991</c:v>
                </c:pt>
                <c:pt idx="369">
                  <c:v>6.854099999999991</c:v>
                </c:pt>
                <c:pt idx="370">
                  <c:v>6.956399999999991</c:v>
                </c:pt>
                <c:pt idx="371">
                  <c:v>7.05869999999999</c:v>
                </c:pt>
                <c:pt idx="372">
                  <c:v>7.16099999999999</c:v>
                </c:pt>
                <c:pt idx="373">
                  <c:v>7.263299999999989</c:v>
                </c:pt>
                <c:pt idx="374">
                  <c:v>7.365599999999989</c:v>
                </c:pt>
                <c:pt idx="375">
                  <c:v>7.467899999999989</c:v>
                </c:pt>
                <c:pt idx="376">
                  <c:v>7.570199999999988</c:v>
                </c:pt>
                <c:pt idx="377">
                  <c:v>7.672499999999988</c:v>
                </c:pt>
                <c:pt idx="378">
                  <c:v>7.7747999999999875</c:v>
                </c:pt>
                <c:pt idx="379">
                  <c:v>7.877099999999987</c:v>
                </c:pt>
                <c:pt idx="380">
                  <c:v>7.979399999999987</c:v>
                </c:pt>
                <c:pt idx="381">
                  <c:v>8.081699999999987</c:v>
                </c:pt>
                <c:pt idx="382">
                  <c:v>8.183999999999987</c:v>
                </c:pt>
                <c:pt idx="383">
                  <c:v>8.286299999999986</c:v>
                </c:pt>
                <c:pt idx="384">
                  <c:v>8.388599999999986</c:v>
                </c:pt>
                <c:pt idx="385">
                  <c:v>8.490899999999986</c:v>
                </c:pt>
                <c:pt idx="386">
                  <c:v>8.593199999999985</c:v>
                </c:pt>
                <c:pt idx="387">
                  <c:v>8.695499999999985</c:v>
                </c:pt>
                <c:pt idx="388">
                  <c:v>8.797799999999985</c:v>
                </c:pt>
                <c:pt idx="389">
                  <c:v>8.900099999999984</c:v>
                </c:pt>
                <c:pt idx="390">
                  <c:v>9.002399999999984</c:v>
                </c:pt>
                <c:pt idx="391">
                  <c:v>9.104699999999983</c:v>
                </c:pt>
                <c:pt idx="392">
                  <c:v>9.206999999999983</c:v>
                </c:pt>
                <c:pt idx="393">
                  <c:v>9.309299999999983</c:v>
                </c:pt>
                <c:pt idx="394">
                  <c:v>9.411599999999982</c:v>
                </c:pt>
                <c:pt idx="395">
                  <c:v>9.513899999999982</c:v>
                </c:pt>
                <c:pt idx="396">
                  <c:v>9.616199999999981</c:v>
                </c:pt>
                <c:pt idx="397">
                  <c:v>9.718499999999981</c:v>
                </c:pt>
                <c:pt idx="398">
                  <c:v>9.82079999999998</c:v>
                </c:pt>
                <c:pt idx="399">
                  <c:v>9.92309999999998</c:v>
                </c:pt>
                <c:pt idx="400">
                  <c:v>10.02539999999998</c:v>
                </c:pt>
                <c:pt idx="401">
                  <c:v>10.12769999999998</c:v>
                </c:pt>
                <c:pt idx="402">
                  <c:v>10.229999999999979</c:v>
                </c:pt>
                <c:pt idx="403">
                  <c:v>10.332299999999979</c:v>
                </c:pt>
                <c:pt idx="404">
                  <c:v>10.434599999999978</c:v>
                </c:pt>
                <c:pt idx="405">
                  <c:v>10.536899999999978</c:v>
                </c:pt>
                <c:pt idx="406">
                  <c:v>10.639199999999978</c:v>
                </c:pt>
                <c:pt idx="407">
                  <c:v>10.741499999999977</c:v>
                </c:pt>
                <c:pt idx="408">
                  <c:v>10.843799999999977</c:v>
                </c:pt>
                <c:pt idx="409">
                  <c:v>10.946099999999976</c:v>
                </c:pt>
                <c:pt idx="410">
                  <c:v>11.048399999999976</c:v>
                </c:pt>
                <c:pt idx="411">
                  <c:v>11.150699999999976</c:v>
                </c:pt>
                <c:pt idx="412">
                  <c:v>11.252999999999975</c:v>
                </c:pt>
                <c:pt idx="413">
                  <c:v>11.355299999999975</c:v>
                </c:pt>
                <c:pt idx="414">
                  <c:v>11.457599999999974</c:v>
                </c:pt>
                <c:pt idx="415">
                  <c:v>11.559899999999974</c:v>
                </c:pt>
                <c:pt idx="416">
                  <c:v>11.662199999999974</c:v>
                </c:pt>
                <c:pt idx="417">
                  <c:v>11.764499999999973</c:v>
                </c:pt>
                <c:pt idx="418">
                  <c:v>11.866799999999973</c:v>
                </c:pt>
                <c:pt idx="419">
                  <c:v>11.969099999999973</c:v>
                </c:pt>
                <c:pt idx="420">
                  <c:v>12.071399999999972</c:v>
                </c:pt>
                <c:pt idx="421">
                  <c:v>12.173699999999972</c:v>
                </c:pt>
                <c:pt idx="422">
                  <c:v>12.275999999999971</c:v>
                </c:pt>
                <c:pt idx="423">
                  <c:v>12.378299999999971</c:v>
                </c:pt>
                <c:pt idx="424">
                  <c:v>12.48059999999997</c:v>
                </c:pt>
                <c:pt idx="425">
                  <c:v>12.58289999999997</c:v>
                </c:pt>
                <c:pt idx="426">
                  <c:v>12.68519999999997</c:v>
                </c:pt>
                <c:pt idx="427">
                  <c:v>12.78749999999997</c:v>
                </c:pt>
                <c:pt idx="428">
                  <c:v>12.889799999999969</c:v>
                </c:pt>
                <c:pt idx="429">
                  <c:v>12.992099999999969</c:v>
                </c:pt>
                <c:pt idx="430">
                  <c:v>13.094399999999968</c:v>
                </c:pt>
                <c:pt idx="431">
                  <c:v>13.196699999999968</c:v>
                </c:pt>
                <c:pt idx="432">
                  <c:v>13.298999999999968</c:v>
                </c:pt>
                <c:pt idx="433">
                  <c:v>13.401299999999967</c:v>
                </c:pt>
                <c:pt idx="434">
                  <c:v>13.503599999999967</c:v>
                </c:pt>
                <c:pt idx="435">
                  <c:v>13.605899999999966</c:v>
                </c:pt>
                <c:pt idx="436">
                  <c:v>13.708199999999966</c:v>
                </c:pt>
                <c:pt idx="437">
                  <c:v>13.810499999999966</c:v>
                </c:pt>
                <c:pt idx="438">
                  <c:v>13.912799999999965</c:v>
                </c:pt>
                <c:pt idx="439">
                  <c:v>14.015099999999965</c:v>
                </c:pt>
                <c:pt idx="440">
                  <c:v>14.117399999999964</c:v>
                </c:pt>
                <c:pt idx="441">
                  <c:v>14.219699999999964</c:v>
                </c:pt>
                <c:pt idx="442">
                  <c:v>14.321999999999964</c:v>
                </c:pt>
                <c:pt idx="443">
                  <c:v>14.424299999999963</c:v>
                </c:pt>
                <c:pt idx="444">
                  <c:v>14.526599999999963</c:v>
                </c:pt>
                <c:pt idx="445">
                  <c:v>14.628899999999962</c:v>
                </c:pt>
                <c:pt idx="446">
                  <c:v>14.731199999999962</c:v>
                </c:pt>
                <c:pt idx="447">
                  <c:v>14.833499999999962</c:v>
                </c:pt>
                <c:pt idx="448">
                  <c:v>14.935799999999961</c:v>
                </c:pt>
                <c:pt idx="449">
                  <c:v>15.038099999999961</c:v>
                </c:pt>
                <c:pt idx="450">
                  <c:v>15.14039999999996</c:v>
                </c:pt>
                <c:pt idx="451">
                  <c:v>15.24269999999996</c:v>
                </c:pt>
                <c:pt idx="452">
                  <c:v>15.34499999999996</c:v>
                </c:pt>
                <c:pt idx="453">
                  <c:v>15.44729999999996</c:v>
                </c:pt>
                <c:pt idx="454">
                  <c:v>15.549599999999959</c:v>
                </c:pt>
                <c:pt idx="455">
                  <c:v>15.651899999999959</c:v>
                </c:pt>
                <c:pt idx="456">
                  <c:v>15.754199999999958</c:v>
                </c:pt>
                <c:pt idx="457">
                  <c:v>15.856499999999958</c:v>
                </c:pt>
                <c:pt idx="458">
                  <c:v>15.958799999999957</c:v>
                </c:pt>
                <c:pt idx="459">
                  <c:v>16.061099999999957</c:v>
                </c:pt>
                <c:pt idx="460">
                  <c:v>16.163399999999957</c:v>
                </c:pt>
                <c:pt idx="461">
                  <c:v>16.265699999999956</c:v>
                </c:pt>
                <c:pt idx="462">
                  <c:v>16.367999999999956</c:v>
                </c:pt>
                <c:pt idx="463">
                  <c:v>16.470299999999956</c:v>
                </c:pt>
                <c:pt idx="464">
                  <c:v>16.572599999999955</c:v>
                </c:pt>
                <c:pt idx="465">
                  <c:v>16.674899999999955</c:v>
                </c:pt>
                <c:pt idx="466">
                  <c:v>16.777199999999954</c:v>
                </c:pt>
                <c:pt idx="467">
                  <c:v>16.879499999999954</c:v>
                </c:pt>
                <c:pt idx="468">
                  <c:v>16.981799999999954</c:v>
                </c:pt>
                <c:pt idx="469">
                  <c:v>17.084099999999953</c:v>
                </c:pt>
                <c:pt idx="470">
                  <c:v>17.186399999999953</c:v>
                </c:pt>
                <c:pt idx="471">
                  <c:v>17.288699999999952</c:v>
                </c:pt>
                <c:pt idx="472">
                  <c:v>17.390999999999952</c:v>
                </c:pt>
                <c:pt idx="473">
                  <c:v>17.49329999999995</c:v>
                </c:pt>
                <c:pt idx="474">
                  <c:v>17.59559999999995</c:v>
                </c:pt>
                <c:pt idx="475">
                  <c:v>17.69789999999995</c:v>
                </c:pt>
                <c:pt idx="476">
                  <c:v>17.80019999999995</c:v>
                </c:pt>
                <c:pt idx="477">
                  <c:v>17.90249999999995</c:v>
                </c:pt>
                <c:pt idx="478">
                  <c:v>18.00479999999995</c:v>
                </c:pt>
                <c:pt idx="479">
                  <c:v>18.10709999999995</c:v>
                </c:pt>
                <c:pt idx="480">
                  <c:v>18.20939999999995</c:v>
                </c:pt>
                <c:pt idx="481">
                  <c:v>18.31169999999995</c:v>
                </c:pt>
                <c:pt idx="482">
                  <c:v>18.413999999999948</c:v>
                </c:pt>
                <c:pt idx="483">
                  <c:v>18.516299999999948</c:v>
                </c:pt>
                <c:pt idx="484">
                  <c:v>18.618599999999947</c:v>
                </c:pt>
                <c:pt idx="485">
                  <c:v>18.720899999999947</c:v>
                </c:pt>
                <c:pt idx="486">
                  <c:v>18.823199999999947</c:v>
                </c:pt>
                <c:pt idx="487">
                  <c:v>18.925499999999946</c:v>
                </c:pt>
                <c:pt idx="488">
                  <c:v>19.027799999999946</c:v>
                </c:pt>
                <c:pt idx="489">
                  <c:v>19.130099999999945</c:v>
                </c:pt>
                <c:pt idx="490">
                  <c:v>19.232399999999945</c:v>
                </c:pt>
                <c:pt idx="491">
                  <c:v>19.334699999999945</c:v>
                </c:pt>
                <c:pt idx="492">
                  <c:v>19.436999999999944</c:v>
                </c:pt>
                <c:pt idx="493">
                  <c:v>19.539299999999944</c:v>
                </c:pt>
                <c:pt idx="494">
                  <c:v>19.641599999999944</c:v>
                </c:pt>
                <c:pt idx="495">
                  <c:v>19.743899999999943</c:v>
                </c:pt>
                <c:pt idx="496">
                  <c:v>19.846199999999943</c:v>
                </c:pt>
                <c:pt idx="497">
                  <c:v>19.948499999999942</c:v>
                </c:pt>
                <c:pt idx="498">
                  <c:v>20.050799999999942</c:v>
                </c:pt>
                <c:pt idx="499">
                  <c:v>20.15309999999994</c:v>
                </c:pt>
                <c:pt idx="500">
                  <c:v>20.25539999999994</c:v>
                </c:pt>
                <c:pt idx="501">
                  <c:v>20.35769999999994</c:v>
                </c:pt>
                <c:pt idx="502">
                  <c:v>20.45999999999994</c:v>
                </c:pt>
                <c:pt idx="503">
                  <c:v>20.56229999999994</c:v>
                </c:pt>
                <c:pt idx="504">
                  <c:v>20.66459999999994</c:v>
                </c:pt>
                <c:pt idx="505">
                  <c:v>20.76689999999994</c:v>
                </c:pt>
                <c:pt idx="506">
                  <c:v>20.86919999999994</c:v>
                </c:pt>
                <c:pt idx="507">
                  <c:v>20.97149999999994</c:v>
                </c:pt>
                <c:pt idx="508">
                  <c:v>21.073799999999938</c:v>
                </c:pt>
                <c:pt idx="509">
                  <c:v>21.176099999999938</c:v>
                </c:pt>
                <c:pt idx="510">
                  <c:v>21.278399999999937</c:v>
                </c:pt>
                <c:pt idx="511">
                  <c:v>21.380699999999937</c:v>
                </c:pt>
                <c:pt idx="512">
                  <c:v>21.482999999999937</c:v>
                </c:pt>
                <c:pt idx="513">
                  <c:v>21.585299999999936</c:v>
                </c:pt>
                <c:pt idx="514">
                  <c:v>21.687599999999936</c:v>
                </c:pt>
                <c:pt idx="515">
                  <c:v>21.789899999999935</c:v>
                </c:pt>
                <c:pt idx="516">
                  <c:v>21.892199999999935</c:v>
                </c:pt>
                <c:pt idx="517">
                  <c:v>21.994499999999935</c:v>
                </c:pt>
                <c:pt idx="518">
                  <c:v>22.096799999999934</c:v>
                </c:pt>
                <c:pt idx="519">
                  <c:v>22.199099999999934</c:v>
                </c:pt>
                <c:pt idx="520">
                  <c:v>22.301399999999933</c:v>
                </c:pt>
                <c:pt idx="521">
                  <c:v>22.403699999999933</c:v>
                </c:pt>
                <c:pt idx="522">
                  <c:v>22.505999999999933</c:v>
                </c:pt>
                <c:pt idx="523">
                  <c:v>22.608299999999932</c:v>
                </c:pt>
                <c:pt idx="524">
                  <c:v>22.710599999999932</c:v>
                </c:pt>
                <c:pt idx="525">
                  <c:v>22.81289999999993</c:v>
                </c:pt>
                <c:pt idx="526">
                  <c:v>22.91519999999993</c:v>
                </c:pt>
                <c:pt idx="527">
                  <c:v>23.01749999999993</c:v>
                </c:pt>
                <c:pt idx="528">
                  <c:v>23.11979999999993</c:v>
                </c:pt>
                <c:pt idx="529">
                  <c:v>23.22209999999993</c:v>
                </c:pt>
                <c:pt idx="530">
                  <c:v>23.32439999999993</c:v>
                </c:pt>
                <c:pt idx="531">
                  <c:v>23.42669999999993</c:v>
                </c:pt>
                <c:pt idx="532">
                  <c:v>23.52899999999993</c:v>
                </c:pt>
                <c:pt idx="533">
                  <c:v>23.63129999999993</c:v>
                </c:pt>
                <c:pt idx="534">
                  <c:v>23.733599999999928</c:v>
                </c:pt>
                <c:pt idx="535">
                  <c:v>23.835899999999928</c:v>
                </c:pt>
                <c:pt idx="536">
                  <c:v>23.938199999999927</c:v>
                </c:pt>
                <c:pt idx="537">
                  <c:v>24.040499999999927</c:v>
                </c:pt>
                <c:pt idx="538">
                  <c:v>24.142799999999927</c:v>
                </c:pt>
                <c:pt idx="539">
                  <c:v>24.245099999999926</c:v>
                </c:pt>
                <c:pt idx="540">
                  <c:v>24.347399999999926</c:v>
                </c:pt>
                <c:pt idx="541">
                  <c:v>24.449699999999925</c:v>
                </c:pt>
                <c:pt idx="542">
                  <c:v>24.551999999999925</c:v>
                </c:pt>
                <c:pt idx="543">
                  <c:v>24.654299999999925</c:v>
                </c:pt>
                <c:pt idx="544">
                  <c:v>24.756599999999924</c:v>
                </c:pt>
                <c:pt idx="545">
                  <c:v>24.858899999999924</c:v>
                </c:pt>
                <c:pt idx="546">
                  <c:v>24.961199999999923</c:v>
                </c:pt>
                <c:pt idx="547">
                  <c:v>25.063499999999923</c:v>
                </c:pt>
                <c:pt idx="548">
                  <c:v>25.165799999999923</c:v>
                </c:pt>
                <c:pt idx="549">
                  <c:v>25.268099999999922</c:v>
                </c:pt>
                <c:pt idx="550">
                  <c:v>25.370399999999922</c:v>
                </c:pt>
                <c:pt idx="551">
                  <c:v>25.47269999999992</c:v>
                </c:pt>
                <c:pt idx="552">
                  <c:v>25.57499999999992</c:v>
                </c:pt>
                <c:pt idx="553">
                  <c:v>25.67729999999992</c:v>
                </c:pt>
                <c:pt idx="554">
                  <c:v>25.77959999999992</c:v>
                </c:pt>
                <c:pt idx="555">
                  <c:v>25.88189999999992</c:v>
                </c:pt>
                <c:pt idx="556">
                  <c:v>25.98419999999992</c:v>
                </c:pt>
                <c:pt idx="557">
                  <c:v>26.08649999999992</c:v>
                </c:pt>
                <c:pt idx="558">
                  <c:v>26.18879999999992</c:v>
                </c:pt>
                <c:pt idx="559">
                  <c:v>26.29109999999992</c:v>
                </c:pt>
                <c:pt idx="560">
                  <c:v>26.393399999999918</c:v>
                </c:pt>
                <c:pt idx="561">
                  <c:v>26.495699999999918</c:v>
                </c:pt>
                <c:pt idx="562">
                  <c:v>26.597999999999917</c:v>
                </c:pt>
                <c:pt idx="563">
                  <c:v>26.700299999999917</c:v>
                </c:pt>
                <c:pt idx="564">
                  <c:v>26.802599999999916</c:v>
                </c:pt>
                <c:pt idx="565">
                  <c:v>26.904899999999916</c:v>
                </c:pt>
                <c:pt idx="566">
                  <c:v>27.007199999999916</c:v>
                </c:pt>
                <c:pt idx="567">
                  <c:v>27.109499999999915</c:v>
                </c:pt>
                <c:pt idx="568">
                  <c:v>27.211799999999915</c:v>
                </c:pt>
                <c:pt idx="569">
                  <c:v>27.314099999999915</c:v>
                </c:pt>
                <c:pt idx="570">
                  <c:v>27.416399999999914</c:v>
                </c:pt>
                <c:pt idx="571">
                  <c:v>27.518699999999914</c:v>
                </c:pt>
                <c:pt idx="572">
                  <c:v>27.620999999999913</c:v>
                </c:pt>
                <c:pt idx="573">
                  <c:v>27.723299999999913</c:v>
                </c:pt>
                <c:pt idx="574">
                  <c:v>27.825599999999913</c:v>
                </c:pt>
                <c:pt idx="575">
                  <c:v>27.927899999999912</c:v>
                </c:pt>
                <c:pt idx="576">
                  <c:v>28.030199999999912</c:v>
                </c:pt>
                <c:pt idx="577">
                  <c:v>28.13249999999991</c:v>
                </c:pt>
                <c:pt idx="578">
                  <c:v>28.23479999999991</c:v>
                </c:pt>
                <c:pt idx="579">
                  <c:v>28.33709999999991</c:v>
                </c:pt>
                <c:pt idx="580">
                  <c:v>28.43939999999991</c:v>
                </c:pt>
                <c:pt idx="581">
                  <c:v>28.54169999999991</c:v>
                </c:pt>
                <c:pt idx="582">
                  <c:v>28.64399999999991</c:v>
                </c:pt>
                <c:pt idx="583">
                  <c:v>28.74629999999991</c:v>
                </c:pt>
                <c:pt idx="584">
                  <c:v>28.84859999999991</c:v>
                </c:pt>
                <c:pt idx="585">
                  <c:v>28.95089999999991</c:v>
                </c:pt>
                <c:pt idx="586">
                  <c:v>29.053199999999908</c:v>
                </c:pt>
                <c:pt idx="587">
                  <c:v>29.155499999999908</c:v>
                </c:pt>
                <c:pt idx="588">
                  <c:v>29.257799999999907</c:v>
                </c:pt>
                <c:pt idx="589">
                  <c:v>29.360099999999907</c:v>
                </c:pt>
                <c:pt idx="590">
                  <c:v>29.462399999999906</c:v>
                </c:pt>
                <c:pt idx="591">
                  <c:v>29.564699999999906</c:v>
                </c:pt>
                <c:pt idx="592">
                  <c:v>29.666999999999906</c:v>
                </c:pt>
                <c:pt idx="593">
                  <c:v>29.769299999999905</c:v>
                </c:pt>
                <c:pt idx="594">
                  <c:v>29.871599999999905</c:v>
                </c:pt>
                <c:pt idx="595">
                  <c:v>29.973899999999905</c:v>
                </c:pt>
                <c:pt idx="596">
                  <c:v>30.076199999999904</c:v>
                </c:pt>
                <c:pt idx="597">
                  <c:v>30.178499999999904</c:v>
                </c:pt>
                <c:pt idx="598">
                  <c:v>30.280799999999903</c:v>
                </c:pt>
                <c:pt idx="599">
                  <c:v>30.383099999999903</c:v>
                </c:pt>
                <c:pt idx="600">
                  <c:v>30.485399999999903</c:v>
                </c:pt>
                <c:pt idx="601">
                  <c:v>30.587699999999902</c:v>
                </c:pt>
                <c:pt idx="602">
                  <c:v>30.689999999999902</c:v>
                </c:pt>
                <c:pt idx="603">
                  <c:v>30.7922999999999</c:v>
                </c:pt>
                <c:pt idx="604">
                  <c:v>30.8945999999999</c:v>
                </c:pt>
                <c:pt idx="605">
                  <c:v>30.9968999999999</c:v>
                </c:pt>
                <c:pt idx="606">
                  <c:v>31.0991999999999</c:v>
                </c:pt>
              </c:numCache>
            </c:numRef>
          </c:xVal>
          <c:yVal>
            <c:numRef>
              <c:f>MBOC!$F$7:$F$613</c:f>
              <c:numCache>
                <c:ptCount val="607"/>
                <c:pt idx="0">
                  <c:v>-114.02199817343384</c:v>
                </c:pt>
                <c:pt idx="1">
                  <c:v>-125.81918613533801</c:v>
                </c:pt>
                <c:pt idx="2">
                  <c:v>-606.812017876469</c:v>
                </c:pt>
                <c:pt idx="3">
                  <c:v>-125.76127998991738</c:v>
                </c:pt>
                <c:pt idx="4">
                  <c:v>-113.90618459580053</c:v>
                </c:pt>
                <c:pt idx="5">
                  <c:v>-107.19441226994378</c:v>
                </c:pt>
                <c:pt idx="6">
                  <c:v>-102.67824068709858</c:v>
                </c:pt>
                <c:pt idx="7">
                  <c:v>-99.43819411056498</c:v>
                </c:pt>
                <c:pt idx="8">
                  <c:v>-97.06979470252604</c:v>
                </c:pt>
                <c:pt idx="9">
                  <c:v>-95.36327092204507</c:v>
                </c:pt>
                <c:pt idx="10">
                  <c:v>-94.20055788489168</c:v>
                </c:pt>
                <c:pt idx="11">
                  <c:v>-93.5142165748396</c:v>
                </c:pt>
                <c:pt idx="12">
                  <c:v>-93.26911383570375</c:v>
                </c:pt>
                <c:pt idx="13">
                  <c:v>-93.45431365025318</c:v>
                </c:pt>
                <c:pt idx="14">
                  <c:v>-94.08075061110955</c:v>
                </c:pt>
                <c:pt idx="15">
                  <c:v>-95.18355644964531</c:v>
                </c:pt>
                <c:pt idx="16">
                  <c:v>-96.83016875686732</c:v>
                </c:pt>
                <c:pt idx="17">
                  <c:v>-99.13865099117687</c:v>
                </c:pt>
                <c:pt idx="18">
                  <c:v>-102.31877326686737</c:v>
                </c:pt>
                <c:pt idx="19">
                  <c:v>-106.77501199409504</c:v>
                </c:pt>
                <c:pt idx="20">
                  <c:v>-113.42684148067784</c:v>
                </c:pt>
                <c:pt idx="21">
                  <c:v>-125.22198262156235</c:v>
                </c:pt>
                <c:pt idx="22">
                  <c:v>-607.5312450101941</c:v>
                </c:pt>
                <c:pt idx="23">
                  <c:v>-125.15994028890192</c:v>
                </c:pt>
                <c:pt idx="24">
                  <c:v>-113.30275523263715</c:v>
                </c:pt>
                <c:pt idx="25">
                  <c:v>-106.58887866488865</c:v>
                </c:pt>
                <c:pt idx="26">
                  <c:v>-102.07058810722427</c:v>
                </c:pt>
                <c:pt idx="27">
                  <c:v>-98.82840766760717</c:v>
                </c:pt>
                <c:pt idx="28">
                  <c:v>-96.45785935069087</c:v>
                </c:pt>
                <c:pt idx="29">
                  <c:v>-94.74917145577817</c:v>
                </c:pt>
                <c:pt idx="30">
                  <c:v>-93.58427893660735</c:v>
                </c:pt>
                <c:pt idx="31">
                  <c:v>-92.89574261260958</c:v>
                </c:pt>
                <c:pt idx="32">
                  <c:v>-92.64842916090437</c:v>
                </c:pt>
                <c:pt idx="33">
                  <c:v>-92.83140239517036</c:v>
                </c:pt>
                <c:pt idx="34">
                  <c:v>-93.4555967365006</c:v>
                </c:pt>
                <c:pt idx="35">
                  <c:v>-94.55614374225681</c:v>
                </c:pt>
                <c:pt idx="36">
                  <c:v>-96.2004808269077</c:v>
                </c:pt>
                <c:pt idx="37">
                  <c:v>-98.50667126974264</c:v>
                </c:pt>
                <c:pt idx="38">
                  <c:v>-101.68448500332298</c:v>
                </c:pt>
                <c:pt idx="39">
                  <c:v>-106.13839825340403</c:v>
                </c:pt>
                <c:pt idx="40">
                  <c:v>-112.78788514068458</c:v>
                </c:pt>
                <c:pt idx="41">
                  <c:v>-124.5806663702244</c:v>
                </c:pt>
                <c:pt idx="42">
                  <c:v>-608.3143944332508</c:v>
                </c:pt>
                <c:pt idx="43">
                  <c:v>-124.51385150505621</c:v>
                </c:pt>
                <c:pt idx="44">
                  <c:v>-112.6542534335408</c:v>
                </c:pt>
                <c:pt idx="45">
                  <c:v>-105.93794575022592</c:v>
                </c:pt>
                <c:pt idx="46">
                  <c:v>-101.41720577215733</c:v>
                </c:pt>
                <c:pt idx="47">
                  <c:v>-98.17255739968121</c:v>
                </c:pt>
                <c:pt idx="48">
                  <c:v>-95.79952242668192</c:v>
                </c:pt>
                <c:pt idx="49">
                  <c:v>-94.08832893847944</c:v>
                </c:pt>
                <c:pt idx="50">
                  <c:v>-92.92091167155428</c:v>
                </c:pt>
                <c:pt idx="51">
                  <c:v>-92.22983122474224</c:v>
                </c:pt>
                <c:pt idx="52">
                  <c:v>-91.97995405116538</c:v>
                </c:pt>
                <c:pt idx="53">
                  <c:v>-92.16034373703687</c:v>
                </c:pt>
                <c:pt idx="54">
                  <c:v>-92.7819344724491</c:v>
                </c:pt>
                <c:pt idx="55">
                  <c:v>-93.87985758015851</c:v>
                </c:pt>
                <c:pt idx="56">
                  <c:v>-95.52155023635379</c:v>
                </c:pt>
                <c:pt idx="57">
                  <c:v>-97.82507547829682</c:v>
                </c:pt>
                <c:pt idx="58">
                  <c:v>-101.00020299270054</c:v>
                </c:pt>
                <c:pt idx="59">
                  <c:v>-105.4514087555745</c:v>
                </c:pt>
                <c:pt idx="60">
                  <c:v>-112.09816663389772</c:v>
                </c:pt>
                <c:pt idx="61">
                  <c:v>-123.88819707495497</c:v>
                </c:pt>
                <c:pt idx="62">
                  <c:v>-609.1737626231686</c:v>
                </c:pt>
                <c:pt idx="63">
                  <c:v>-123.81581424239587</c:v>
                </c:pt>
                <c:pt idx="64">
                  <c:v>-111.95339845540741</c:v>
                </c:pt>
                <c:pt idx="65">
                  <c:v>-105.23425020380273</c:v>
                </c:pt>
                <c:pt idx="66">
                  <c:v>-100.71064652532273</c:v>
                </c:pt>
                <c:pt idx="67">
                  <c:v>-97.46311103643703</c:v>
                </c:pt>
                <c:pt idx="68">
                  <c:v>-95.08716524248615</c:v>
                </c:pt>
                <c:pt idx="69">
                  <c:v>-93.37303693548361</c:v>
                </c:pt>
                <c:pt idx="70">
                  <c:v>-92.20266055374151</c:v>
                </c:pt>
                <c:pt idx="71">
                  <c:v>-91.50859639296442</c:v>
                </c:pt>
                <c:pt idx="72">
                  <c:v>-91.25571059807649</c:v>
                </c:pt>
                <c:pt idx="73">
                  <c:v>-91.43306644191989</c:v>
                </c:pt>
                <c:pt idx="74">
                  <c:v>-92.05159779593382</c:v>
                </c:pt>
                <c:pt idx="75">
                  <c:v>-93.14643565882756</c:v>
                </c:pt>
                <c:pt idx="76">
                  <c:v>-94.78501687723409</c:v>
                </c:pt>
                <c:pt idx="77">
                  <c:v>-97.08540415323336</c:v>
                </c:pt>
                <c:pt idx="78">
                  <c:v>-100.2573668326091</c:v>
                </c:pt>
                <c:pt idx="79">
                  <c:v>-104.7053805445711</c:v>
                </c:pt>
                <c:pt idx="80">
                  <c:v>-111.34891880330129</c:v>
                </c:pt>
                <c:pt idx="81">
                  <c:v>-123.13570169715787</c:v>
                </c:pt>
                <c:pt idx="82">
                  <c:v>-611.3502842987473</c:v>
                </c:pt>
                <c:pt idx="83">
                  <c:v>-123.05673852023668</c:v>
                </c:pt>
                <c:pt idx="84">
                  <c:v>-111.19098918636982</c:v>
                </c:pt>
                <c:pt idx="85">
                  <c:v>-104.46847796057159</c:v>
                </c:pt>
                <c:pt idx="86">
                  <c:v>-99.94148148893947</c:v>
                </c:pt>
                <c:pt idx="87">
                  <c:v>-96.69052298931473</c:v>
                </c:pt>
                <c:pt idx="88">
                  <c:v>-94.31112356126734</c:v>
                </c:pt>
                <c:pt idx="89">
                  <c:v>-92.59351058373808</c:v>
                </c:pt>
                <c:pt idx="90">
                  <c:v>-91.4196180744986</c:v>
                </c:pt>
                <c:pt idx="91">
                  <c:v>-90.72200590107542</c:v>
                </c:pt>
                <c:pt idx="92">
                  <c:v>-90.46553977240302</c:v>
                </c:pt>
                <c:pt idx="93">
                  <c:v>-90.63928251734316</c:v>
                </c:pt>
                <c:pt idx="94">
                  <c:v>-91.25416755517988</c:v>
                </c:pt>
                <c:pt idx="95">
                  <c:v>-92.34532542410336</c:v>
                </c:pt>
                <c:pt idx="96">
                  <c:v>-93.980192501669</c:v>
                </c:pt>
                <c:pt idx="97">
                  <c:v>-96.27683101212101</c:v>
                </c:pt>
                <c:pt idx="98">
                  <c:v>-99.44500981444338</c:v>
                </c:pt>
                <c:pt idx="99">
                  <c:v>-103.88920404187178</c:v>
                </c:pt>
                <c:pt idx="100">
                  <c:v>-110.52888670322041</c:v>
                </c:pt>
                <c:pt idx="101">
                  <c:v>-122.31177737186464</c:v>
                </c:pt>
                <c:pt idx="102">
                  <c:v>-611.8637573927404</c:v>
                </c:pt>
                <c:pt idx="103">
                  <c:v>-122.22491775162923</c:v>
                </c:pt>
                <c:pt idx="104">
                  <c:v>-110.35516311950893</c:v>
                </c:pt>
                <c:pt idx="105">
                  <c:v>-103.62860780683323</c:v>
                </c:pt>
                <c:pt idx="106">
                  <c:v>-99.09752789305062</c:v>
                </c:pt>
                <c:pt idx="107">
                  <c:v>-95.8424460182531</c:v>
                </c:pt>
                <c:pt idx="108">
                  <c:v>-93.45888269288814</c:v>
                </c:pt>
                <c:pt idx="109">
                  <c:v>-91.7370646951189</c:v>
                </c:pt>
                <c:pt idx="110">
                  <c:v>-90.55892542999462</c:v>
                </c:pt>
                <c:pt idx="111">
                  <c:v>-89.85702414007616</c:v>
                </c:pt>
                <c:pt idx="112">
                  <c:v>-89.5962258967812</c:v>
                </c:pt>
                <c:pt idx="113">
                  <c:v>-89.76559287858693</c:v>
                </c:pt>
                <c:pt idx="114">
                  <c:v>-90.37605784119818</c:v>
                </c:pt>
                <c:pt idx="115">
                  <c:v>-91.46275064569487</c:v>
                </c:pt>
                <c:pt idx="116">
                  <c:v>-93.09310697864407</c:v>
                </c:pt>
                <c:pt idx="117">
                  <c:v>-95.38518835906595</c:v>
                </c:pt>
                <c:pt idx="118">
                  <c:v>-98.5487629261159</c:v>
                </c:pt>
                <c:pt idx="119">
                  <c:v>-102.98830507821575</c:v>
                </c:pt>
                <c:pt idx="120">
                  <c:v>-109.62328707398885</c:v>
                </c:pt>
                <c:pt idx="121">
                  <c:v>-121.40142772083736</c:v>
                </c:pt>
                <c:pt idx="122">
                  <c:v>-613.1639295948505</c:v>
                </c:pt>
                <c:pt idx="123">
                  <c:v>-121.30491684303415</c:v>
                </c:pt>
                <c:pt idx="124">
                  <c:v>-109.43025936045694</c:v>
                </c:pt>
                <c:pt idx="125">
                  <c:v>-102.69874861083801</c:v>
                </c:pt>
                <c:pt idx="126">
                  <c:v>-98.16265982220445</c:v>
                </c:pt>
                <c:pt idx="127">
                  <c:v>-94.90251476472886</c:v>
                </c:pt>
                <c:pt idx="128">
                  <c:v>-92.51383305993579</c:v>
                </c:pt>
                <c:pt idx="129">
                  <c:v>-90.78684057753944</c:v>
                </c:pt>
                <c:pt idx="130">
                  <c:v>-89.60346979407468</c:v>
                </c:pt>
                <c:pt idx="131">
                  <c:v>-88.89627900296472</c:v>
                </c:pt>
                <c:pt idx="132">
                  <c:v>-88.63013230529012</c:v>
                </c:pt>
                <c:pt idx="133">
                  <c:v>-88.7940908873955</c:v>
                </c:pt>
                <c:pt idx="134">
                  <c:v>-89.39908649044177</c:v>
                </c:pt>
                <c:pt idx="135">
                  <c:v>-90.48024793791649</c:v>
                </c:pt>
                <c:pt idx="136">
                  <c:v>-92.10500985508672</c:v>
                </c:pt>
                <c:pt idx="137">
                  <c:v>-94.39143267528354</c:v>
                </c:pt>
                <c:pt idx="138">
                  <c:v>-97.54928342687887</c:v>
                </c:pt>
                <c:pt idx="139">
                  <c:v>-101.98303537168583</c:v>
                </c:pt>
                <c:pt idx="140">
                  <c:v>-108.61215960513923</c:v>
                </c:pt>
                <c:pt idx="141">
                  <c:v>-120.38437374408949</c:v>
                </c:pt>
                <c:pt idx="142">
                  <c:v>-615.6060143332548</c:v>
                </c:pt>
                <c:pt idx="143">
                  <c:v>-120.27579870984688</c:v>
                </c:pt>
                <c:pt idx="144">
                  <c:v>-108.3950010533679</c:v>
                </c:pt>
                <c:pt idx="145">
                  <c:v>-101.65727633178692</c:v>
                </c:pt>
                <c:pt idx="146">
                  <c:v>-97.11489843301095</c:v>
                </c:pt>
                <c:pt idx="147">
                  <c:v>-93.84838775440895</c:v>
                </c:pt>
                <c:pt idx="148">
                  <c:v>-91.45326251101321</c:v>
                </c:pt>
                <c:pt idx="149">
                  <c:v>-89.7197471313156</c:v>
                </c:pt>
                <c:pt idx="150">
                  <c:v>-88.52977261481922</c:v>
                </c:pt>
                <c:pt idx="151">
                  <c:v>-87.81589574098506</c:v>
                </c:pt>
                <c:pt idx="152">
                  <c:v>-87.54297905883826</c:v>
                </c:pt>
                <c:pt idx="153">
                  <c:v>-87.70008216336748</c:v>
                </c:pt>
                <c:pt idx="154">
                  <c:v>-88.29813516382359</c:v>
                </c:pt>
                <c:pt idx="155">
                  <c:v>-89.37226520992823</c:v>
                </c:pt>
                <c:pt idx="156">
                  <c:v>-90.98990520997421</c:v>
                </c:pt>
                <c:pt idx="157">
                  <c:v>-93.26911383570474</c:v>
                </c:pt>
                <c:pt idx="158">
                  <c:v>-96.41965630782964</c:v>
                </c:pt>
                <c:pt idx="159">
                  <c:v>-100.84600403290766</c:v>
                </c:pt>
                <c:pt idx="160">
                  <c:v>-107.46762620194716</c:v>
                </c:pt>
                <c:pt idx="161">
                  <c:v>-119.2322384765589</c:v>
                </c:pt>
                <c:pt idx="162">
                  <c:v>-616.4963741389283</c:v>
                </c:pt>
                <c:pt idx="163">
                  <c:v>-119.10815222852133</c:v>
                </c:pt>
                <c:pt idx="164">
                  <c:v>-107.21944104230496</c:v>
                </c:pt>
                <c:pt idx="165">
                  <c:v>-100.47369462673075</c:v>
                </c:pt>
                <c:pt idx="166">
                  <c:v>-95.9231846333264</c:v>
                </c:pt>
                <c:pt idx="167">
                  <c:v>-92.64842916090348</c:v>
                </c:pt>
                <c:pt idx="168">
                  <c:v>-90.24494406158021</c:v>
                </c:pt>
                <c:pt idx="169">
                  <c:v>-88.50295133430546</c:v>
                </c:pt>
                <c:pt idx="170">
                  <c:v>-87.30437948004082</c:v>
                </c:pt>
                <c:pt idx="171">
                  <c:v>-86.58178270823697</c:v>
                </c:pt>
                <c:pt idx="172">
                  <c:v>-86.30002092386137</c:v>
                </c:pt>
                <c:pt idx="173">
                  <c:v>-86.44815100110694</c:v>
                </c:pt>
                <c:pt idx="174">
                  <c:v>-87.03710024888179</c:v>
                </c:pt>
                <c:pt idx="175">
                  <c:v>-88.10199293408375</c:v>
                </c:pt>
                <c:pt idx="176">
                  <c:v>-89.71025899663657</c:v>
                </c:pt>
                <c:pt idx="177">
                  <c:v>-91.97995405116617</c:v>
                </c:pt>
                <c:pt idx="178">
                  <c:v>-95.12084016916901</c:v>
                </c:pt>
                <c:pt idx="179">
                  <c:v>-99.5373855123939</c:v>
                </c:pt>
                <c:pt idx="180">
                  <c:v>-106.14905592778041</c:v>
                </c:pt>
                <c:pt idx="181">
                  <c:v>-117.90356362977874</c:v>
                </c:pt>
                <c:pt idx="182">
                  <c:v>-620.1181419374526</c:v>
                </c:pt>
                <c:pt idx="183">
                  <c:v>-117.75879545129085</c:v>
                </c:pt>
                <c:pt idx="184">
                  <c:v>-105.85949946040331</c:v>
                </c:pt>
                <c:pt idx="185">
                  <c:v>-99.10300051852622</c:v>
                </c:pt>
                <c:pt idx="186">
                  <c:v>-94.5415662504606</c:v>
                </c:pt>
                <c:pt idx="187">
                  <c:v>-91.25571059807578</c:v>
                </c:pt>
                <c:pt idx="188">
                  <c:v>-88.84094512101368</c:v>
                </c:pt>
                <c:pt idx="189">
                  <c:v>-87.08748738463225</c:v>
                </c:pt>
                <c:pt idx="190">
                  <c:v>-85.87726130932754</c:v>
                </c:pt>
                <c:pt idx="191">
                  <c:v>-85.14281637085489</c:v>
                </c:pt>
                <c:pt idx="192">
                  <c:v>-84.84900758088914</c:v>
                </c:pt>
                <c:pt idx="193">
                  <c:v>-84.9848867539344</c:v>
                </c:pt>
                <c:pt idx="194">
                  <c:v>-85.56137596566332</c:v>
                </c:pt>
                <c:pt idx="195">
                  <c:v>-86.61359406866872</c:v>
                </c:pt>
                <c:pt idx="196">
                  <c:v>-88.20896539958058</c:v>
                </c:pt>
                <c:pt idx="197">
                  <c:v>-90.46553977240363</c:v>
                </c:pt>
                <c:pt idx="198">
                  <c:v>-93.59307325189965</c:v>
                </c:pt>
                <c:pt idx="199">
                  <c:v>-97.99602777770902</c:v>
                </c:pt>
                <c:pt idx="200">
                  <c:v>-104.59386274952323</c:v>
                </c:pt>
                <c:pt idx="201">
                  <c:v>-116.33428369910142</c:v>
                </c:pt>
                <c:pt idx="202">
                  <c:v>-624.4731248135523</c:v>
                </c:pt>
                <c:pt idx="203">
                  <c:v>-116.1605601153926</c:v>
                </c:pt>
                <c:pt idx="204">
                  <c:v>-104.2463808281313</c:v>
                </c:pt>
                <c:pt idx="205">
                  <c:v>-97.4747179689283</c:v>
                </c:pt>
                <c:pt idx="206">
                  <c:v>-92.89783112671394</c:v>
                </c:pt>
                <c:pt idx="207">
                  <c:v>-89.59622589678074</c:v>
                </c:pt>
                <c:pt idx="208">
                  <c:v>-87.16540516627838</c:v>
                </c:pt>
                <c:pt idx="209">
                  <c:v>-85.39557748604265</c:v>
                </c:pt>
                <c:pt idx="210">
                  <c:v>-84.16865740283507</c:v>
                </c:pt>
                <c:pt idx="211">
                  <c:v>-83.41718464154363</c:v>
                </c:pt>
                <c:pt idx="212">
                  <c:v>-83.10600406651113</c:v>
                </c:pt>
                <c:pt idx="213">
                  <c:v>-83.22415692802016</c:v>
                </c:pt>
                <c:pt idx="214">
                  <c:v>-83.78255429892762</c:v>
                </c:pt>
                <c:pt idx="215">
                  <c:v>-84.81630356733677</c:v>
                </c:pt>
                <c:pt idx="216">
                  <c:v>-86.3928171191564</c:v>
                </c:pt>
                <c:pt idx="217">
                  <c:v>-88.6301323052905</c:v>
                </c:pt>
                <c:pt idx="218">
                  <c:v>-91.73799218716147</c:v>
                </c:pt>
                <c:pt idx="219">
                  <c:v>-96.12084513112663</c:v>
                </c:pt>
                <c:pt idx="220">
                  <c:v>-102.69813636195843</c:v>
                </c:pt>
                <c:pt idx="221">
                  <c:v>-114.41755660102038</c:v>
                </c:pt>
                <c:pt idx="222">
                  <c:v>-630.0157289887343</c:v>
                </c:pt>
                <c:pt idx="223">
                  <c:v>-114.20039804925182</c:v>
                </c:pt>
                <c:pt idx="224">
                  <c:v>-102.26375136809156</c:v>
                </c:pt>
                <c:pt idx="225">
                  <c:v>-95.46909778705341</c:v>
                </c:pt>
                <c:pt idx="226">
                  <c:v>-90.86867831153867</c:v>
                </c:pt>
                <c:pt idx="227">
                  <c:v>-87.54297905883796</c:v>
                </c:pt>
                <c:pt idx="228">
                  <c:v>-85.08748248890404</c:v>
                </c:pt>
                <c:pt idx="229">
                  <c:v>-83.29237571737316</c:v>
                </c:pt>
                <c:pt idx="230">
                  <c:v>-82.0395507845494</c:v>
                </c:pt>
                <c:pt idx="231">
                  <c:v>-81.2615237695033</c:v>
                </c:pt>
                <c:pt idx="232">
                  <c:v>-80.92311467800977</c:v>
                </c:pt>
                <c:pt idx="233">
                  <c:v>-81.01333860986699</c:v>
                </c:pt>
                <c:pt idx="234">
                  <c:v>-81.54307911004894</c:v>
                </c:pt>
                <c:pt idx="235">
                  <c:v>-82.54741456898086</c:v>
                </c:pt>
                <c:pt idx="236">
                  <c:v>-84.09372680512227</c:v>
                </c:pt>
                <c:pt idx="237">
                  <c:v>-86.30002092386162</c:v>
                </c:pt>
                <c:pt idx="238">
                  <c:v>-89.37600594560129</c:v>
                </c:pt>
                <c:pt idx="239">
                  <c:v>-93.72609427267642</c:v>
                </c:pt>
                <c:pt idx="240">
                  <c:v>-100.26969310424872</c:v>
                </c:pt>
                <c:pt idx="241">
                  <c:v>-111.95445292366153</c:v>
                </c:pt>
                <c:pt idx="242">
                  <c:v>-640.9397702803841</c:v>
                </c:pt>
                <c:pt idx="243">
                  <c:v>-111.66489645628707</c:v>
                </c:pt>
                <c:pt idx="244">
                  <c:v>-99.69041918554129</c:v>
                </c:pt>
                <c:pt idx="245">
                  <c:v>-92.85678039705404</c:v>
                </c:pt>
                <c:pt idx="246">
                  <c:v>-88.21616700604716</c:v>
                </c:pt>
                <c:pt idx="247">
                  <c:v>-84.84900758088904</c:v>
                </c:pt>
                <c:pt idx="248">
                  <c:v>-82.35072329074404</c:v>
                </c:pt>
                <c:pt idx="249">
                  <c:v>-80.51143590697995</c:v>
                </c:pt>
                <c:pt idx="250">
                  <c:v>-79.21296772862009</c:v>
                </c:pt>
                <c:pt idx="251">
                  <c:v>-78.38776031708056</c:v>
                </c:pt>
                <c:pt idx="252">
                  <c:v>-78.00055396444503</c:v>
                </c:pt>
                <c:pt idx="253">
                  <c:v>-78.04027839569214</c:v>
                </c:pt>
                <c:pt idx="254">
                  <c:v>-78.51772560343589</c:v>
                </c:pt>
                <c:pt idx="255">
                  <c:v>-79.46787567367858</c:v>
                </c:pt>
                <c:pt idx="256">
                  <c:v>-80.95800472791623</c:v>
                </c:pt>
                <c:pt idx="257">
                  <c:v>-83.10600406651116</c:v>
                </c:pt>
                <c:pt idx="258">
                  <c:v>-86.12145999564704</c:v>
                </c:pt>
                <c:pt idx="259">
                  <c:v>-90.40865239519613</c:v>
                </c:pt>
                <c:pt idx="260">
                  <c:v>-96.88684512224098</c:v>
                </c:pt>
                <c:pt idx="261">
                  <c:v>-108.50353335783964</c:v>
                </c:pt>
                <c:pt idx="262">
                  <c:v>-660.7132886679833</c:v>
                </c:pt>
                <c:pt idx="263">
                  <c:v>-108.06914836397536</c:v>
                </c:pt>
                <c:pt idx="264">
                  <c:v>-96.01753124661938</c:v>
                </c:pt>
                <c:pt idx="265">
                  <c:v>-89.10331776494439</c:v>
                </c:pt>
                <c:pt idx="266">
                  <c:v>-84.3784564812691</c:v>
                </c:pt>
                <c:pt idx="267">
                  <c:v>-80.92311467800984</c:v>
                </c:pt>
                <c:pt idx="268">
                  <c:v>-78.33242643512988</c:v>
                </c:pt>
                <c:pt idx="269">
                  <c:v>-76.39619731252198</c:v>
                </c:pt>
                <c:pt idx="270">
                  <c:v>-74.99590042232226</c:v>
                </c:pt>
                <c:pt idx="271">
                  <c:v>-74.06359067180732</c:v>
                </c:pt>
                <c:pt idx="272">
                  <c:v>-73.56357897211791</c:v>
                </c:pt>
                <c:pt idx="273">
                  <c:v>-73.48431675310097</c:v>
                </c:pt>
                <c:pt idx="274">
                  <c:v>-73.83606148276851</c:v>
                </c:pt>
                <c:pt idx="275">
                  <c:v>-74.65319379814395</c:v>
                </c:pt>
                <c:pt idx="276">
                  <c:v>-76.0023150537011</c:v>
                </c:pt>
                <c:pt idx="277">
                  <c:v>-78.00055396444502</c:v>
                </c:pt>
                <c:pt idx="278">
                  <c:v>-80.8566313001554</c:v>
                </c:pt>
                <c:pt idx="279">
                  <c:v>-84.97384000395627</c:v>
                </c:pt>
                <c:pt idx="280">
                  <c:v>-91.27031293072713</c:v>
                </c:pt>
                <c:pt idx="281">
                  <c:v>-102.6922421181234</c:v>
                </c:pt>
                <c:pt idx="282">
                  <c:v>-689.7504969965423</c:v>
                </c:pt>
                <c:pt idx="283">
                  <c:v>-101.82292824250172</c:v>
                </c:pt>
                <c:pt idx="284">
                  <c:v>-89.52730941634918</c:v>
                </c:pt>
                <c:pt idx="285">
                  <c:v>-82.34826171116994</c:v>
                </c:pt>
                <c:pt idx="286">
                  <c:v>-77.3348061190418</c:v>
                </c:pt>
                <c:pt idx="287">
                  <c:v>-73.56357897211791</c:v>
                </c:pt>
                <c:pt idx="288">
                  <c:v>-70.62540880784951</c:v>
                </c:pt>
                <c:pt idx="289">
                  <c:v>-68.30478556110094</c:v>
                </c:pt>
                <c:pt idx="290">
                  <c:v>-66.47652577687663</c:v>
                </c:pt>
                <c:pt idx="291">
                  <c:v>-65.06421049828634</c:v>
                </c:pt>
                <c:pt idx="292">
                  <c:v>-64.02115387772466</c:v>
                </c:pt>
                <c:pt idx="293">
                  <c:v>-63.32120698390835</c:v>
                </c:pt>
                <c:pt idx="294">
                  <c:v>-62.954700595763015</c:v>
                </c:pt>
                <c:pt idx="295">
                  <c:v>-62.92787931524934</c:v>
                </c:pt>
                <c:pt idx="296">
                  <c:v>-63.265873101957624</c:v>
                </c:pt>
                <c:pt idx="297">
                  <c:v>-64.02115387772466</c:v>
                </c:pt>
                <c:pt idx="298">
                  <c:v>-65.29360629248254</c:v>
                </c:pt>
                <c:pt idx="299">
                  <c:v>-67.28170837799769</c:v>
                </c:pt>
                <c:pt idx="300">
                  <c:v>-70.44245922756268</c:v>
                </c:pt>
                <c:pt idx="301">
                  <c:v>-76.2478562234451</c:v>
                </c:pt>
                <c:pt idx="302">
                  <c:v>-456.37387147076174</c:v>
                </c:pt>
                <c:pt idx="303">
                  <c:v>-76.2478562234451</c:v>
                </c:pt>
                <c:pt idx="304">
                  <c:v>-70.44245922756268</c:v>
                </c:pt>
                <c:pt idx="305">
                  <c:v>-67.28170837799769</c:v>
                </c:pt>
                <c:pt idx="306">
                  <c:v>-65.29360629248254</c:v>
                </c:pt>
                <c:pt idx="307">
                  <c:v>-64.02115387772466</c:v>
                </c:pt>
                <c:pt idx="308">
                  <c:v>-63.265873101957624</c:v>
                </c:pt>
                <c:pt idx="309">
                  <c:v>-62.92787931524934</c:v>
                </c:pt>
                <c:pt idx="310">
                  <c:v>-62.954700595763015</c:v>
                </c:pt>
                <c:pt idx="311">
                  <c:v>-63.32120698390835</c:v>
                </c:pt>
                <c:pt idx="312">
                  <c:v>-64.02115387772466</c:v>
                </c:pt>
                <c:pt idx="313">
                  <c:v>-65.06421049828634</c:v>
                </c:pt>
                <c:pt idx="314">
                  <c:v>-66.47652577687663</c:v>
                </c:pt>
                <c:pt idx="315">
                  <c:v>-68.30478556110094</c:v>
                </c:pt>
                <c:pt idx="316">
                  <c:v>-70.62540880784951</c:v>
                </c:pt>
                <c:pt idx="317">
                  <c:v>-73.56357897211791</c:v>
                </c:pt>
                <c:pt idx="318">
                  <c:v>-77.3348061190418</c:v>
                </c:pt>
                <c:pt idx="319">
                  <c:v>-82.34826171116994</c:v>
                </c:pt>
                <c:pt idx="320">
                  <c:v>-89.52730941634918</c:v>
                </c:pt>
                <c:pt idx="321">
                  <c:v>-101.82292824250172</c:v>
                </c:pt>
                <c:pt idx="322">
                  <c:v>-689.7504969965423</c:v>
                </c:pt>
                <c:pt idx="323">
                  <c:v>-102.6922421181234</c:v>
                </c:pt>
                <c:pt idx="324">
                  <c:v>-91.27031293072713</c:v>
                </c:pt>
                <c:pt idx="325">
                  <c:v>-84.97384000395627</c:v>
                </c:pt>
                <c:pt idx="326">
                  <c:v>-80.8566313001554</c:v>
                </c:pt>
                <c:pt idx="327">
                  <c:v>-78.00055396444502</c:v>
                </c:pt>
                <c:pt idx="328">
                  <c:v>-76.0023150537011</c:v>
                </c:pt>
                <c:pt idx="329">
                  <c:v>-74.65319379814395</c:v>
                </c:pt>
                <c:pt idx="330">
                  <c:v>-73.83606148276851</c:v>
                </c:pt>
                <c:pt idx="331">
                  <c:v>-73.48431675310097</c:v>
                </c:pt>
                <c:pt idx="332">
                  <c:v>-73.56357897211791</c:v>
                </c:pt>
                <c:pt idx="333">
                  <c:v>-74.06359067180732</c:v>
                </c:pt>
                <c:pt idx="334">
                  <c:v>-74.99590042232226</c:v>
                </c:pt>
                <c:pt idx="335">
                  <c:v>-76.39619731252198</c:v>
                </c:pt>
                <c:pt idx="336">
                  <c:v>-78.33242643512988</c:v>
                </c:pt>
                <c:pt idx="337">
                  <c:v>-80.92311467800984</c:v>
                </c:pt>
                <c:pt idx="338">
                  <c:v>-84.3784564812691</c:v>
                </c:pt>
                <c:pt idx="339">
                  <c:v>-89.10331776494439</c:v>
                </c:pt>
                <c:pt idx="340">
                  <c:v>-96.01753124661938</c:v>
                </c:pt>
                <c:pt idx="341">
                  <c:v>-108.06914836397536</c:v>
                </c:pt>
                <c:pt idx="342">
                  <c:v>-660.7132886679833</c:v>
                </c:pt>
                <c:pt idx="343">
                  <c:v>-108.50353335783964</c:v>
                </c:pt>
                <c:pt idx="344">
                  <c:v>-96.88684512224098</c:v>
                </c:pt>
                <c:pt idx="345">
                  <c:v>-90.40865239519613</c:v>
                </c:pt>
                <c:pt idx="346">
                  <c:v>-86.12145999564704</c:v>
                </c:pt>
                <c:pt idx="347">
                  <c:v>-83.10600406651116</c:v>
                </c:pt>
                <c:pt idx="348">
                  <c:v>-80.95800472791623</c:v>
                </c:pt>
                <c:pt idx="349">
                  <c:v>-79.46787567367858</c:v>
                </c:pt>
                <c:pt idx="350">
                  <c:v>-78.51772560343589</c:v>
                </c:pt>
                <c:pt idx="351">
                  <c:v>-78.04027839569214</c:v>
                </c:pt>
                <c:pt idx="352">
                  <c:v>-78.00055396444503</c:v>
                </c:pt>
                <c:pt idx="353">
                  <c:v>-78.38776031708056</c:v>
                </c:pt>
                <c:pt idx="354">
                  <c:v>-79.21296772862009</c:v>
                </c:pt>
                <c:pt idx="355">
                  <c:v>-80.51143590697995</c:v>
                </c:pt>
                <c:pt idx="356">
                  <c:v>-82.35072329074404</c:v>
                </c:pt>
                <c:pt idx="357">
                  <c:v>-84.84900758088904</c:v>
                </c:pt>
                <c:pt idx="358">
                  <c:v>-88.21616700604716</c:v>
                </c:pt>
                <c:pt idx="359">
                  <c:v>-92.85678039705404</c:v>
                </c:pt>
                <c:pt idx="360">
                  <c:v>-99.69041918554129</c:v>
                </c:pt>
                <c:pt idx="361">
                  <c:v>-111.66489645628707</c:v>
                </c:pt>
                <c:pt idx="362">
                  <c:v>-640.9397702803841</c:v>
                </c:pt>
                <c:pt idx="363">
                  <c:v>-111.95445292366153</c:v>
                </c:pt>
                <c:pt idx="364">
                  <c:v>-100.26969310424872</c:v>
                </c:pt>
                <c:pt idx="365">
                  <c:v>-93.72609427267642</c:v>
                </c:pt>
                <c:pt idx="366">
                  <c:v>-89.37600594560129</c:v>
                </c:pt>
                <c:pt idx="367">
                  <c:v>-86.30002092386162</c:v>
                </c:pt>
                <c:pt idx="368">
                  <c:v>-84.09372680512227</c:v>
                </c:pt>
                <c:pt idx="369">
                  <c:v>-82.54741456898086</c:v>
                </c:pt>
                <c:pt idx="370">
                  <c:v>-81.54307911004894</c:v>
                </c:pt>
                <c:pt idx="371">
                  <c:v>-81.01333860986699</c:v>
                </c:pt>
                <c:pt idx="372">
                  <c:v>-80.92311467800977</c:v>
                </c:pt>
                <c:pt idx="373">
                  <c:v>-81.2615237695033</c:v>
                </c:pt>
                <c:pt idx="374">
                  <c:v>-82.0395507845494</c:v>
                </c:pt>
                <c:pt idx="375">
                  <c:v>-83.29237571737316</c:v>
                </c:pt>
                <c:pt idx="376">
                  <c:v>-85.08748248890404</c:v>
                </c:pt>
                <c:pt idx="377">
                  <c:v>-87.54297905883796</c:v>
                </c:pt>
                <c:pt idx="378">
                  <c:v>-90.86867831153867</c:v>
                </c:pt>
                <c:pt idx="379">
                  <c:v>-95.46909778705341</c:v>
                </c:pt>
                <c:pt idx="380">
                  <c:v>-102.26375136809156</c:v>
                </c:pt>
                <c:pt idx="381">
                  <c:v>-114.20039804925182</c:v>
                </c:pt>
                <c:pt idx="382">
                  <c:v>-630.0157289887343</c:v>
                </c:pt>
                <c:pt idx="383">
                  <c:v>-114.41755660102038</c:v>
                </c:pt>
                <c:pt idx="384">
                  <c:v>-102.69813636195843</c:v>
                </c:pt>
                <c:pt idx="385">
                  <c:v>-96.12084513112663</c:v>
                </c:pt>
                <c:pt idx="386">
                  <c:v>-91.73799218716147</c:v>
                </c:pt>
                <c:pt idx="387">
                  <c:v>-88.6301323052905</c:v>
                </c:pt>
                <c:pt idx="388">
                  <c:v>-86.3928171191564</c:v>
                </c:pt>
                <c:pt idx="389">
                  <c:v>-84.81630356733677</c:v>
                </c:pt>
                <c:pt idx="390">
                  <c:v>-83.78255429892762</c:v>
                </c:pt>
                <c:pt idx="391">
                  <c:v>-83.22415692802016</c:v>
                </c:pt>
                <c:pt idx="392">
                  <c:v>-83.10600406651113</c:v>
                </c:pt>
                <c:pt idx="393">
                  <c:v>-83.41718464154363</c:v>
                </c:pt>
                <c:pt idx="394">
                  <c:v>-84.16865740283507</c:v>
                </c:pt>
                <c:pt idx="395">
                  <c:v>-85.39557748604265</c:v>
                </c:pt>
                <c:pt idx="396">
                  <c:v>-87.16540516627838</c:v>
                </c:pt>
                <c:pt idx="397">
                  <c:v>-89.59622589678074</c:v>
                </c:pt>
                <c:pt idx="398">
                  <c:v>-92.89783112671394</c:v>
                </c:pt>
                <c:pt idx="399">
                  <c:v>-97.4747179689283</c:v>
                </c:pt>
                <c:pt idx="400">
                  <c:v>-104.2463808281313</c:v>
                </c:pt>
                <c:pt idx="401">
                  <c:v>-116.1605601153926</c:v>
                </c:pt>
                <c:pt idx="402">
                  <c:v>-624.4731248135523</c:v>
                </c:pt>
                <c:pt idx="403">
                  <c:v>-116.33428369910142</c:v>
                </c:pt>
                <c:pt idx="404">
                  <c:v>-104.59386274952323</c:v>
                </c:pt>
                <c:pt idx="405">
                  <c:v>-97.99602777770902</c:v>
                </c:pt>
                <c:pt idx="406">
                  <c:v>-93.59307325189965</c:v>
                </c:pt>
                <c:pt idx="407">
                  <c:v>-90.46553977240363</c:v>
                </c:pt>
                <c:pt idx="408">
                  <c:v>-88.20896539958058</c:v>
                </c:pt>
                <c:pt idx="409">
                  <c:v>-86.61359406866872</c:v>
                </c:pt>
                <c:pt idx="410">
                  <c:v>-85.56137596566332</c:v>
                </c:pt>
                <c:pt idx="411">
                  <c:v>-84.9848867539344</c:v>
                </c:pt>
                <c:pt idx="412">
                  <c:v>-84.84900758088914</c:v>
                </c:pt>
                <c:pt idx="413">
                  <c:v>-85.14281637085489</c:v>
                </c:pt>
                <c:pt idx="414">
                  <c:v>-85.87726130932754</c:v>
                </c:pt>
                <c:pt idx="415">
                  <c:v>-87.08748738463225</c:v>
                </c:pt>
                <c:pt idx="416">
                  <c:v>-88.84094512101368</c:v>
                </c:pt>
                <c:pt idx="417">
                  <c:v>-91.25571059807578</c:v>
                </c:pt>
                <c:pt idx="418">
                  <c:v>-94.5415662504606</c:v>
                </c:pt>
                <c:pt idx="419">
                  <c:v>-99.10300051852622</c:v>
                </c:pt>
                <c:pt idx="420">
                  <c:v>-105.85949946040331</c:v>
                </c:pt>
                <c:pt idx="421">
                  <c:v>-117.75879545129085</c:v>
                </c:pt>
                <c:pt idx="422">
                  <c:v>-620.1181419374526</c:v>
                </c:pt>
                <c:pt idx="423">
                  <c:v>-117.90356362977874</c:v>
                </c:pt>
                <c:pt idx="424">
                  <c:v>-106.14905592778041</c:v>
                </c:pt>
                <c:pt idx="425">
                  <c:v>-99.5373855123939</c:v>
                </c:pt>
                <c:pt idx="426">
                  <c:v>-95.12084016916901</c:v>
                </c:pt>
                <c:pt idx="427">
                  <c:v>-91.97995405116617</c:v>
                </c:pt>
                <c:pt idx="428">
                  <c:v>-89.71025899663657</c:v>
                </c:pt>
                <c:pt idx="429">
                  <c:v>-88.10199293408375</c:v>
                </c:pt>
                <c:pt idx="430">
                  <c:v>-87.03710024888179</c:v>
                </c:pt>
                <c:pt idx="431">
                  <c:v>-86.44815100110694</c:v>
                </c:pt>
                <c:pt idx="432">
                  <c:v>-86.30002092386137</c:v>
                </c:pt>
                <c:pt idx="433">
                  <c:v>-86.58178270823697</c:v>
                </c:pt>
                <c:pt idx="434">
                  <c:v>-87.30437948004082</c:v>
                </c:pt>
                <c:pt idx="435">
                  <c:v>-88.50295133430546</c:v>
                </c:pt>
                <c:pt idx="436">
                  <c:v>-90.24494406158021</c:v>
                </c:pt>
                <c:pt idx="437">
                  <c:v>-92.64842916090348</c:v>
                </c:pt>
                <c:pt idx="438">
                  <c:v>-95.9231846333264</c:v>
                </c:pt>
                <c:pt idx="439">
                  <c:v>-100.47369462673075</c:v>
                </c:pt>
                <c:pt idx="440">
                  <c:v>-107.21944104230496</c:v>
                </c:pt>
                <c:pt idx="441">
                  <c:v>-119.10815222852133</c:v>
                </c:pt>
                <c:pt idx="442">
                  <c:v>-616.4963741389283</c:v>
                </c:pt>
                <c:pt idx="443">
                  <c:v>-119.2322384765589</c:v>
                </c:pt>
                <c:pt idx="444">
                  <c:v>-107.46762620194716</c:v>
                </c:pt>
                <c:pt idx="445">
                  <c:v>-100.84600403290766</c:v>
                </c:pt>
                <c:pt idx="446">
                  <c:v>-96.41965630782964</c:v>
                </c:pt>
                <c:pt idx="447">
                  <c:v>-93.26911383570474</c:v>
                </c:pt>
                <c:pt idx="448">
                  <c:v>-90.98990520997421</c:v>
                </c:pt>
                <c:pt idx="449">
                  <c:v>-89.37226520992823</c:v>
                </c:pt>
                <c:pt idx="450">
                  <c:v>-88.29813516382359</c:v>
                </c:pt>
                <c:pt idx="451">
                  <c:v>-87.70008216336748</c:v>
                </c:pt>
                <c:pt idx="452">
                  <c:v>-87.54297905883826</c:v>
                </c:pt>
                <c:pt idx="453">
                  <c:v>-87.81589574098506</c:v>
                </c:pt>
                <c:pt idx="454">
                  <c:v>-88.52977261481922</c:v>
                </c:pt>
                <c:pt idx="455">
                  <c:v>-89.7197471313156</c:v>
                </c:pt>
                <c:pt idx="456">
                  <c:v>-91.45326251101321</c:v>
                </c:pt>
                <c:pt idx="457">
                  <c:v>-93.84838775440895</c:v>
                </c:pt>
                <c:pt idx="458">
                  <c:v>-97.11489843301095</c:v>
                </c:pt>
                <c:pt idx="459">
                  <c:v>-101.65727633178692</c:v>
                </c:pt>
                <c:pt idx="460">
                  <c:v>-108.3950010533679</c:v>
                </c:pt>
                <c:pt idx="461">
                  <c:v>-120.27579870984688</c:v>
                </c:pt>
                <c:pt idx="462">
                  <c:v>-615.6060143332548</c:v>
                </c:pt>
                <c:pt idx="463">
                  <c:v>-120.38437374408949</c:v>
                </c:pt>
                <c:pt idx="464">
                  <c:v>-108.61215960513923</c:v>
                </c:pt>
                <c:pt idx="465">
                  <c:v>-101.98303537168583</c:v>
                </c:pt>
                <c:pt idx="466">
                  <c:v>-97.54928342687887</c:v>
                </c:pt>
                <c:pt idx="467">
                  <c:v>-94.39143267528354</c:v>
                </c:pt>
                <c:pt idx="468">
                  <c:v>-92.10500985508672</c:v>
                </c:pt>
                <c:pt idx="469">
                  <c:v>-90.48024793791649</c:v>
                </c:pt>
                <c:pt idx="470">
                  <c:v>-89.39908649044177</c:v>
                </c:pt>
                <c:pt idx="471">
                  <c:v>-88.7940908873955</c:v>
                </c:pt>
                <c:pt idx="472">
                  <c:v>-88.63013230529012</c:v>
                </c:pt>
                <c:pt idx="473">
                  <c:v>-88.89627900296472</c:v>
                </c:pt>
                <c:pt idx="474">
                  <c:v>-89.60346979407468</c:v>
                </c:pt>
                <c:pt idx="475">
                  <c:v>-90.78684057753944</c:v>
                </c:pt>
                <c:pt idx="476">
                  <c:v>-92.51383305993579</c:v>
                </c:pt>
                <c:pt idx="477">
                  <c:v>-94.90251476472886</c:v>
                </c:pt>
                <c:pt idx="478">
                  <c:v>-98.16265982220445</c:v>
                </c:pt>
                <c:pt idx="479">
                  <c:v>-102.69874861083801</c:v>
                </c:pt>
                <c:pt idx="480">
                  <c:v>-109.43025936045694</c:v>
                </c:pt>
                <c:pt idx="481">
                  <c:v>-121.30491684303415</c:v>
                </c:pt>
                <c:pt idx="482">
                  <c:v>-613.1639295948505</c:v>
                </c:pt>
                <c:pt idx="483">
                  <c:v>-121.40142772083736</c:v>
                </c:pt>
                <c:pt idx="484">
                  <c:v>-109.62328707398885</c:v>
                </c:pt>
                <c:pt idx="485">
                  <c:v>-102.98830507821575</c:v>
                </c:pt>
                <c:pt idx="486">
                  <c:v>-98.5487629261159</c:v>
                </c:pt>
                <c:pt idx="487">
                  <c:v>-95.38518835906595</c:v>
                </c:pt>
                <c:pt idx="488">
                  <c:v>-93.09310697864407</c:v>
                </c:pt>
                <c:pt idx="489">
                  <c:v>-91.46275064569487</c:v>
                </c:pt>
                <c:pt idx="490">
                  <c:v>-90.37605784119818</c:v>
                </c:pt>
                <c:pt idx="491">
                  <c:v>-89.76559287858693</c:v>
                </c:pt>
                <c:pt idx="492">
                  <c:v>-89.5962258967812</c:v>
                </c:pt>
                <c:pt idx="493">
                  <c:v>-89.85702414007616</c:v>
                </c:pt>
                <c:pt idx="494">
                  <c:v>-90.55892542999462</c:v>
                </c:pt>
                <c:pt idx="495">
                  <c:v>-91.7370646951189</c:v>
                </c:pt>
                <c:pt idx="496">
                  <c:v>-93.45888269288814</c:v>
                </c:pt>
                <c:pt idx="497">
                  <c:v>-95.8424460182531</c:v>
                </c:pt>
                <c:pt idx="498">
                  <c:v>-99.09752789305062</c:v>
                </c:pt>
                <c:pt idx="499">
                  <c:v>-103.62860780683323</c:v>
                </c:pt>
                <c:pt idx="500">
                  <c:v>-110.35516311950893</c:v>
                </c:pt>
                <c:pt idx="501">
                  <c:v>-122.22491775162923</c:v>
                </c:pt>
                <c:pt idx="502">
                  <c:v>-611.8637573927404</c:v>
                </c:pt>
                <c:pt idx="503">
                  <c:v>-122.31177737186464</c:v>
                </c:pt>
                <c:pt idx="504">
                  <c:v>-110.52888670322041</c:v>
                </c:pt>
                <c:pt idx="505">
                  <c:v>-103.88920404187178</c:v>
                </c:pt>
                <c:pt idx="506">
                  <c:v>-99.44500981444338</c:v>
                </c:pt>
                <c:pt idx="507">
                  <c:v>-96.27683101212101</c:v>
                </c:pt>
                <c:pt idx="508">
                  <c:v>-93.980192501669</c:v>
                </c:pt>
                <c:pt idx="509">
                  <c:v>-92.34532542410336</c:v>
                </c:pt>
                <c:pt idx="510">
                  <c:v>-91.25416755517988</c:v>
                </c:pt>
                <c:pt idx="511">
                  <c:v>-90.63928251734316</c:v>
                </c:pt>
                <c:pt idx="512">
                  <c:v>-90.46553977240302</c:v>
                </c:pt>
                <c:pt idx="513">
                  <c:v>-90.72200590107542</c:v>
                </c:pt>
                <c:pt idx="514">
                  <c:v>-91.4196180744986</c:v>
                </c:pt>
                <c:pt idx="515">
                  <c:v>-92.59351058373808</c:v>
                </c:pt>
                <c:pt idx="516">
                  <c:v>-94.31112356126734</c:v>
                </c:pt>
                <c:pt idx="517">
                  <c:v>-96.69052298931473</c:v>
                </c:pt>
                <c:pt idx="518">
                  <c:v>-99.94148148893947</c:v>
                </c:pt>
                <c:pt idx="519">
                  <c:v>-104.46847796057159</c:v>
                </c:pt>
                <c:pt idx="520">
                  <c:v>-111.19098918636982</c:v>
                </c:pt>
                <c:pt idx="521">
                  <c:v>-123.05673852023668</c:v>
                </c:pt>
                <c:pt idx="522">
                  <c:v>-611.3502842987473</c:v>
                </c:pt>
                <c:pt idx="523">
                  <c:v>-123.13570169715787</c:v>
                </c:pt>
                <c:pt idx="524">
                  <c:v>-111.34891880330129</c:v>
                </c:pt>
                <c:pt idx="525">
                  <c:v>-104.7053805445711</c:v>
                </c:pt>
                <c:pt idx="526">
                  <c:v>-100.2573668326091</c:v>
                </c:pt>
                <c:pt idx="527">
                  <c:v>-97.08540415323336</c:v>
                </c:pt>
                <c:pt idx="528">
                  <c:v>-94.78501687723409</c:v>
                </c:pt>
                <c:pt idx="529">
                  <c:v>-93.14643565882756</c:v>
                </c:pt>
                <c:pt idx="530">
                  <c:v>-92.05159779593382</c:v>
                </c:pt>
                <c:pt idx="531">
                  <c:v>-91.43306644191989</c:v>
                </c:pt>
                <c:pt idx="532">
                  <c:v>-91.25571059807649</c:v>
                </c:pt>
                <c:pt idx="533">
                  <c:v>-91.50859639296442</c:v>
                </c:pt>
                <c:pt idx="534">
                  <c:v>-92.20266055374151</c:v>
                </c:pt>
                <c:pt idx="535">
                  <c:v>-93.37303693548361</c:v>
                </c:pt>
                <c:pt idx="536">
                  <c:v>-95.08716524248615</c:v>
                </c:pt>
                <c:pt idx="537">
                  <c:v>-97.46311103643703</c:v>
                </c:pt>
                <c:pt idx="538">
                  <c:v>-100.71064652532273</c:v>
                </c:pt>
                <c:pt idx="539">
                  <c:v>-105.23425020380273</c:v>
                </c:pt>
                <c:pt idx="540">
                  <c:v>-111.95339845540741</c:v>
                </c:pt>
                <c:pt idx="541">
                  <c:v>-123.81581424239587</c:v>
                </c:pt>
                <c:pt idx="542">
                  <c:v>-609.1737626231686</c:v>
                </c:pt>
                <c:pt idx="543">
                  <c:v>-123.88819707495497</c:v>
                </c:pt>
                <c:pt idx="544">
                  <c:v>-112.09816663389772</c:v>
                </c:pt>
                <c:pt idx="545">
                  <c:v>-105.4514087555745</c:v>
                </c:pt>
                <c:pt idx="546">
                  <c:v>-101.00020299270054</c:v>
                </c:pt>
                <c:pt idx="547">
                  <c:v>-97.82507547829682</c:v>
                </c:pt>
                <c:pt idx="548">
                  <c:v>-95.52155023635379</c:v>
                </c:pt>
                <c:pt idx="549">
                  <c:v>-93.87985758015851</c:v>
                </c:pt>
                <c:pt idx="550">
                  <c:v>-92.7819344724491</c:v>
                </c:pt>
                <c:pt idx="551">
                  <c:v>-92.16034373703687</c:v>
                </c:pt>
                <c:pt idx="552">
                  <c:v>-91.97995405116538</c:v>
                </c:pt>
                <c:pt idx="553">
                  <c:v>-92.22983122474224</c:v>
                </c:pt>
                <c:pt idx="554">
                  <c:v>-92.92091167155428</c:v>
                </c:pt>
                <c:pt idx="555">
                  <c:v>-94.08832893847944</c:v>
                </c:pt>
                <c:pt idx="556">
                  <c:v>-95.79952242668192</c:v>
                </c:pt>
                <c:pt idx="557">
                  <c:v>-98.17255739968121</c:v>
                </c:pt>
                <c:pt idx="558">
                  <c:v>-101.41720577215733</c:v>
                </c:pt>
                <c:pt idx="559">
                  <c:v>-105.93794575022592</c:v>
                </c:pt>
                <c:pt idx="560">
                  <c:v>-112.6542534335408</c:v>
                </c:pt>
                <c:pt idx="561">
                  <c:v>-124.51385150505621</c:v>
                </c:pt>
                <c:pt idx="562">
                  <c:v>-608.3143944332508</c:v>
                </c:pt>
                <c:pt idx="563">
                  <c:v>-124.5806663702244</c:v>
                </c:pt>
                <c:pt idx="564">
                  <c:v>-112.78788514068458</c:v>
                </c:pt>
                <c:pt idx="565">
                  <c:v>-106.13839825340403</c:v>
                </c:pt>
                <c:pt idx="566">
                  <c:v>-101.68448500332298</c:v>
                </c:pt>
                <c:pt idx="567">
                  <c:v>-98.50667126974264</c:v>
                </c:pt>
                <c:pt idx="568">
                  <c:v>-96.2004808269077</c:v>
                </c:pt>
                <c:pt idx="569">
                  <c:v>-94.55614374225681</c:v>
                </c:pt>
                <c:pt idx="570">
                  <c:v>-93.4555967365006</c:v>
                </c:pt>
                <c:pt idx="571">
                  <c:v>-92.83140239517036</c:v>
                </c:pt>
                <c:pt idx="572">
                  <c:v>-92.64842916090437</c:v>
                </c:pt>
                <c:pt idx="573">
                  <c:v>-92.89574261260958</c:v>
                </c:pt>
                <c:pt idx="574">
                  <c:v>-93.58427893660735</c:v>
                </c:pt>
                <c:pt idx="575">
                  <c:v>-94.74917145577817</c:v>
                </c:pt>
                <c:pt idx="576">
                  <c:v>-96.45785935069087</c:v>
                </c:pt>
                <c:pt idx="577">
                  <c:v>-98.82840766760717</c:v>
                </c:pt>
                <c:pt idx="578">
                  <c:v>-102.07058810722427</c:v>
                </c:pt>
                <c:pt idx="579">
                  <c:v>-106.58887866488865</c:v>
                </c:pt>
                <c:pt idx="580">
                  <c:v>-113.30275523263715</c:v>
                </c:pt>
                <c:pt idx="581">
                  <c:v>-125.15994028890192</c:v>
                </c:pt>
                <c:pt idx="582">
                  <c:v>-607.5312450101941</c:v>
                </c:pt>
                <c:pt idx="583">
                  <c:v>-125.22198262156235</c:v>
                </c:pt>
                <c:pt idx="584">
                  <c:v>-113.42684148067784</c:v>
                </c:pt>
                <c:pt idx="585">
                  <c:v>-106.77501199409504</c:v>
                </c:pt>
                <c:pt idx="586">
                  <c:v>-102.31877326686737</c:v>
                </c:pt>
                <c:pt idx="587">
                  <c:v>-99.13865099117687</c:v>
                </c:pt>
                <c:pt idx="588">
                  <c:v>-96.83016875686732</c:v>
                </c:pt>
                <c:pt idx="589">
                  <c:v>-95.18355644964531</c:v>
                </c:pt>
                <c:pt idx="590">
                  <c:v>-94.08075061110955</c:v>
                </c:pt>
                <c:pt idx="591">
                  <c:v>-93.45431365025318</c:v>
                </c:pt>
                <c:pt idx="592">
                  <c:v>-93.26911383570375</c:v>
                </c:pt>
                <c:pt idx="593">
                  <c:v>-93.5142165748396</c:v>
                </c:pt>
                <c:pt idx="594">
                  <c:v>-94.20055788489168</c:v>
                </c:pt>
                <c:pt idx="595">
                  <c:v>-95.36327092204507</c:v>
                </c:pt>
                <c:pt idx="596">
                  <c:v>-97.06979470252604</c:v>
                </c:pt>
                <c:pt idx="597">
                  <c:v>-99.43819411056498</c:v>
                </c:pt>
                <c:pt idx="598">
                  <c:v>-102.67824068709858</c:v>
                </c:pt>
                <c:pt idx="599">
                  <c:v>-107.19441226994378</c:v>
                </c:pt>
                <c:pt idx="600">
                  <c:v>-113.90618459580053</c:v>
                </c:pt>
                <c:pt idx="601">
                  <c:v>-125.76127998991738</c:v>
                </c:pt>
                <c:pt idx="602">
                  <c:v>-606.812017876469</c:v>
                </c:pt>
                <c:pt idx="603">
                  <c:v>-125.81918613533801</c:v>
                </c:pt>
                <c:pt idx="604">
                  <c:v>-114.02199817343384</c:v>
                </c:pt>
                <c:pt idx="605">
                  <c:v>-107.3681358536557</c:v>
                </c:pt>
                <c:pt idx="606">
                  <c:v>-102.90987813810196</c:v>
                </c:pt>
              </c:numCache>
            </c:numRef>
          </c:yVal>
          <c:smooth val="0"/>
        </c:ser>
        <c:axId val="66546879"/>
        <c:axId val="62051000"/>
      </c:scatterChart>
      <c:valAx>
        <c:axId val="66546879"/>
        <c:scaling>
          <c:orientation val="minMax"/>
          <c:max val="3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Frequenzablage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51000"/>
        <c:crossesAt val="-100"/>
        <c:crossBetween val="midCat"/>
        <c:dispUnits/>
        <c:majorUnit val="10"/>
      </c:valAx>
      <c:valAx>
        <c:axId val="62051000"/>
        <c:scaling>
          <c:orientation val="minMax"/>
          <c:max val="-5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Spektraldichte [dBW/Hz]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46879"/>
        <c:crosses val="autoZero"/>
        <c:crossBetween val="midCat"/>
        <c:dispUnits/>
        <c:maj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"/>
          <c:y val="0.92025"/>
          <c:w val="0.647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Spektraldichteverteilung SinBOC-Modulation 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9075"/>
          <c:w val="0.7675"/>
          <c:h val="0.57725"/>
        </c:manualLayout>
      </c:layout>
      <c:scatterChart>
        <c:scatterStyle val="smooth"/>
        <c:varyColors val="0"/>
        <c:ser>
          <c:idx val="0"/>
          <c:order val="0"/>
          <c:tx>
            <c:strRef>
              <c:f>Parameter!$E$19</c:f>
              <c:strCache>
                <c:ptCount val="1"/>
                <c:pt idx="0">
                  <c:v>BOC(6,1)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MBOC!$D$7:$D$613</c:f>
              <c:numCache>
                <c:ptCount val="607"/>
                <c:pt idx="0">
                  <c:v>-30.8945999999999</c:v>
                </c:pt>
                <c:pt idx="1">
                  <c:v>-30.7922999999999</c:v>
                </c:pt>
                <c:pt idx="2">
                  <c:v>-30.689999999999902</c:v>
                </c:pt>
                <c:pt idx="3">
                  <c:v>-30.587699999999902</c:v>
                </c:pt>
                <c:pt idx="4">
                  <c:v>-30.485399999999903</c:v>
                </c:pt>
                <c:pt idx="5">
                  <c:v>-30.383099999999903</c:v>
                </c:pt>
                <c:pt idx="6">
                  <c:v>-30.280799999999903</c:v>
                </c:pt>
                <c:pt idx="7">
                  <c:v>-30.178499999999904</c:v>
                </c:pt>
                <c:pt idx="8">
                  <c:v>-30.076199999999904</c:v>
                </c:pt>
                <c:pt idx="9">
                  <c:v>-29.973899999999905</c:v>
                </c:pt>
                <c:pt idx="10">
                  <c:v>-29.871599999999905</c:v>
                </c:pt>
                <c:pt idx="11">
                  <c:v>-29.769299999999905</c:v>
                </c:pt>
                <c:pt idx="12">
                  <c:v>-29.666999999999906</c:v>
                </c:pt>
                <c:pt idx="13">
                  <c:v>-29.564699999999906</c:v>
                </c:pt>
                <c:pt idx="14">
                  <c:v>-29.462399999999906</c:v>
                </c:pt>
                <c:pt idx="15">
                  <c:v>-29.360099999999907</c:v>
                </c:pt>
                <c:pt idx="16">
                  <c:v>-29.257799999999907</c:v>
                </c:pt>
                <c:pt idx="17">
                  <c:v>-29.155499999999908</c:v>
                </c:pt>
                <c:pt idx="18">
                  <c:v>-29.053199999999908</c:v>
                </c:pt>
                <c:pt idx="19">
                  <c:v>-28.95089999999991</c:v>
                </c:pt>
                <c:pt idx="20">
                  <c:v>-28.84859999999991</c:v>
                </c:pt>
                <c:pt idx="21">
                  <c:v>-28.74629999999991</c:v>
                </c:pt>
                <c:pt idx="22">
                  <c:v>-28.64399999999991</c:v>
                </c:pt>
                <c:pt idx="23">
                  <c:v>-28.54169999999991</c:v>
                </c:pt>
                <c:pt idx="24">
                  <c:v>-28.43939999999991</c:v>
                </c:pt>
                <c:pt idx="25">
                  <c:v>-28.33709999999991</c:v>
                </c:pt>
                <c:pt idx="26">
                  <c:v>-28.23479999999991</c:v>
                </c:pt>
                <c:pt idx="27">
                  <c:v>-28.13249999999991</c:v>
                </c:pt>
                <c:pt idx="28">
                  <c:v>-28.030199999999912</c:v>
                </c:pt>
                <c:pt idx="29">
                  <c:v>-27.927899999999912</c:v>
                </c:pt>
                <c:pt idx="30">
                  <c:v>-27.825599999999913</c:v>
                </c:pt>
                <c:pt idx="31">
                  <c:v>-27.723299999999913</c:v>
                </c:pt>
                <c:pt idx="32">
                  <c:v>-27.620999999999913</c:v>
                </c:pt>
                <c:pt idx="33">
                  <c:v>-27.518699999999914</c:v>
                </c:pt>
                <c:pt idx="34">
                  <c:v>-27.416399999999914</c:v>
                </c:pt>
                <c:pt idx="35">
                  <c:v>-27.314099999999915</c:v>
                </c:pt>
                <c:pt idx="36">
                  <c:v>-27.211799999999915</c:v>
                </c:pt>
                <c:pt idx="37">
                  <c:v>-27.109499999999915</c:v>
                </c:pt>
                <c:pt idx="38">
                  <c:v>-27.007199999999916</c:v>
                </c:pt>
                <c:pt idx="39">
                  <c:v>-26.904899999999916</c:v>
                </c:pt>
                <c:pt idx="40">
                  <c:v>-26.802599999999916</c:v>
                </c:pt>
                <c:pt idx="41">
                  <c:v>-26.700299999999917</c:v>
                </c:pt>
                <c:pt idx="42">
                  <c:v>-26.597999999999917</c:v>
                </c:pt>
                <c:pt idx="43">
                  <c:v>-26.495699999999918</c:v>
                </c:pt>
                <c:pt idx="44">
                  <c:v>-26.393399999999918</c:v>
                </c:pt>
                <c:pt idx="45">
                  <c:v>-26.29109999999992</c:v>
                </c:pt>
                <c:pt idx="46">
                  <c:v>-26.18879999999992</c:v>
                </c:pt>
                <c:pt idx="47">
                  <c:v>-26.08649999999992</c:v>
                </c:pt>
                <c:pt idx="48">
                  <c:v>-25.98419999999992</c:v>
                </c:pt>
                <c:pt idx="49">
                  <c:v>-25.88189999999992</c:v>
                </c:pt>
                <c:pt idx="50">
                  <c:v>-25.77959999999992</c:v>
                </c:pt>
                <c:pt idx="51">
                  <c:v>-25.67729999999992</c:v>
                </c:pt>
                <c:pt idx="52">
                  <c:v>-25.57499999999992</c:v>
                </c:pt>
                <c:pt idx="53">
                  <c:v>-25.47269999999992</c:v>
                </c:pt>
                <c:pt idx="54">
                  <c:v>-25.370399999999922</c:v>
                </c:pt>
                <c:pt idx="55">
                  <c:v>-25.268099999999922</c:v>
                </c:pt>
                <c:pt idx="56">
                  <c:v>-25.165799999999923</c:v>
                </c:pt>
                <c:pt idx="57">
                  <c:v>-25.063499999999923</c:v>
                </c:pt>
                <c:pt idx="58">
                  <c:v>-24.961199999999923</c:v>
                </c:pt>
                <c:pt idx="59">
                  <c:v>-24.858899999999924</c:v>
                </c:pt>
                <c:pt idx="60">
                  <c:v>-24.756599999999924</c:v>
                </c:pt>
                <c:pt idx="61">
                  <c:v>-24.654299999999925</c:v>
                </c:pt>
                <c:pt idx="62">
                  <c:v>-24.551999999999925</c:v>
                </c:pt>
                <c:pt idx="63">
                  <c:v>-24.449699999999925</c:v>
                </c:pt>
                <c:pt idx="64">
                  <c:v>-24.347399999999926</c:v>
                </c:pt>
                <c:pt idx="65">
                  <c:v>-24.245099999999926</c:v>
                </c:pt>
                <c:pt idx="66">
                  <c:v>-24.142799999999927</c:v>
                </c:pt>
                <c:pt idx="67">
                  <c:v>-24.040499999999927</c:v>
                </c:pt>
                <c:pt idx="68">
                  <c:v>-23.938199999999927</c:v>
                </c:pt>
                <c:pt idx="69">
                  <c:v>-23.835899999999928</c:v>
                </c:pt>
                <c:pt idx="70">
                  <c:v>-23.733599999999928</c:v>
                </c:pt>
                <c:pt idx="71">
                  <c:v>-23.63129999999993</c:v>
                </c:pt>
                <c:pt idx="72">
                  <c:v>-23.52899999999993</c:v>
                </c:pt>
                <c:pt idx="73">
                  <c:v>-23.42669999999993</c:v>
                </c:pt>
                <c:pt idx="74">
                  <c:v>-23.32439999999993</c:v>
                </c:pt>
                <c:pt idx="75">
                  <c:v>-23.22209999999993</c:v>
                </c:pt>
                <c:pt idx="76">
                  <c:v>-23.11979999999993</c:v>
                </c:pt>
                <c:pt idx="77">
                  <c:v>-23.01749999999993</c:v>
                </c:pt>
                <c:pt idx="78">
                  <c:v>-22.91519999999993</c:v>
                </c:pt>
                <c:pt idx="79">
                  <c:v>-22.81289999999993</c:v>
                </c:pt>
                <c:pt idx="80">
                  <c:v>-22.710599999999932</c:v>
                </c:pt>
                <c:pt idx="81">
                  <c:v>-22.608299999999932</c:v>
                </c:pt>
                <c:pt idx="82">
                  <c:v>-22.505999999999933</c:v>
                </c:pt>
                <c:pt idx="83">
                  <c:v>-22.403699999999933</c:v>
                </c:pt>
                <c:pt idx="84">
                  <c:v>-22.301399999999933</c:v>
                </c:pt>
                <c:pt idx="85">
                  <c:v>-22.199099999999934</c:v>
                </c:pt>
                <c:pt idx="86">
                  <c:v>-22.096799999999934</c:v>
                </c:pt>
                <c:pt idx="87">
                  <c:v>-21.994499999999935</c:v>
                </c:pt>
                <c:pt idx="88">
                  <c:v>-21.892199999999935</c:v>
                </c:pt>
                <c:pt idx="89">
                  <c:v>-21.789899999999935</c:v>
                </c:pt>
                <c:pt idx="90">
                  <c:v>-21.687599999999936</c:v>
                </c:pt>
                <c:pt idx="91">
                  <c:v>-21.585299999999936</c:v>
                </c:pt>
                <c:pt idx="92">
                  <c:v>-21.482999999999937</c:v>
                </c:pt>
                <c:pt idx="93">
                  <c:v>-21.380699999999937</c:v>
                </c:pt>
                <c:pt idx="94">
                  <c:v>-21.278399999999937</c:v>
                </c:pt>
                <c:pt idx="95">
                  <c:v>-21.176099999999938</c:v>
                </c:pt>
                <c:pt idx="96">
                  <c:v>-21.073799999999938</c:v>
                </c:pt>
                <c:pt idx="97">
                  <c:v>-20.97149999999994</c:v>
                </c:pt>
                <c:pt idx="98">
                  <c:v>-20.86919999999994</c:v>
                </c:pt>
                <c:pt idx="99">
                  <c:v>-20.76689999999994</c:v>
                </c:pt>
                <c:pt idx="100">
                  <c:v>-20.66459999999994</c:v>
                </c:pt>
                <c:pt idx="101">
                  <c:v>-20.56229999999994</c:v>
                </c:pt>
                <c:pt idx="102">
                  <c:v>-20.45999999999994</c:v>
                </c:pt>
                <c:pt idx="103">
                  <c:v>-20.35769999999994</c:v>
                </c:pt>
                <c:pt idx="104">
                  <c:v>-20.25539999999994</c:v>
                </c:pt>
                <c:pt idx="105">
                  <c:v>-20.15309999999994</c:v>
                </c:pt>
                <c:pt idx="106">
                  <c:v>-20.050799999999942</c:v>
                </c:pt>
                <c:pt idx="107">
                  <c:v>-19.948499999999942</c:v>
                </c:pt>
                <c:pt idx="108">
                  <c:v>-19.846199999999943</c:v>
                </c:pt>
                <c:pt idx="109">
                  <c:v>-19.743899999999943</c:v>
                </c:pt>
                <c:pt idx="110">
                  <c:v>-19.641599999999944</c:v>
                </c:pt>
                <c:pt idx="111">
                  <c:v>-19.539299999999944</c:v>
                </c:pt>
                <c:pt idx="112">
                  <c:v>-19.436999999999944</c:v>
                </c:pt>
                <c:pt idx="113">
                  <c:v>-19.334699999999945</c:v>
                </c:pt>
                <c:pt idx="114">
                  <c:v>-19.232399999999945</c:v>
                </c:pt>
                <c:pt idx="115">
                  <c:v>-19.130099999999945</c:v>
                </c:pt>
                <c:pt idx="116">
                  <c:v>-19.027799999999946</c:v>
                </c:pt>
                <c:pt idx="117">
                  <c:v>-18.925499999999946</c:v>
                </c:pt>
                <c:pt idx="118">
                  <c:v>-18.823199999999947</c:v>
                </c:pt>
                <c:pt idx="119">
                  <c:v>-18.720899999999947</c:v>
                </c:pt>
                <c:pt idx="120">
                  <c:v>-18.618599999999947</c:v>
                </c:pt>
                <c:pt idx="121">
                  <c:v>-18.516299999999948</c:v>
                </c:pt>
                <c:pt idx="122">
                  <c:v>-18.413999999999948</c:v>
                </c:pt>
                <c:pt idx="123">
                  <c:v>-18.31169999999995</c:v>
                </c:pt>
                <c:pt idx="124">
                  <c:v>-18.20939999999995</c:v>
                </c:pt>
                <c:pt idx="125">
                  <c:v>-18.10709999999995</c:v>
                </c:pt>
                <c:pt idx="126">
                  <c:v>-18.00479999999995</c:v>
                </c:pt>
                <c:pt idx="127">
                  <c:v>-17.90249999999995</c:v>
                </c:pt>
                <c:pt idx="128">
                  <c:v>-17.80019999999995</c:v>
                </c:pt>
                <c:pt idx="129">
                  <c:v>-17.69789999999995</c:v>
                </c:pt>
                <c:pt idx="130">
                  <c:v>-17.59559999999995</c:v>
                </c:pt>
                <c:pt idx="131">
                  <c:v>-17.49329999999995</c:v>
                </c:pt>
                <c:pt idx="132">
                  <c:v>-17.390999999999952</c:v>
                </c:pt>
                <c:pt idx="133">
                  <c:v>-17.288699999999952</c:v>
                </c:pt>
                <c:pt idx="134">
                  <c:v>-17.186399999999953</c:v>
                </c:pt>
                <c:pt idx="135">
                  <c:v>-17.084099999999953</c:v>
                </c:pt>
                <c:pt idx="136">
                  <c:v>-16.981799999999954</c:v>
                </c:pt>
                <c:pt idx="137">
                  <c:v>-16.879499999999954</c:v>
                </c:pt>
                <c:pt idx="138">
                  <c:v>-16.777199999999954</c:v>
                </c:pt>
                <c:pt idx="139">
                  <c:v>-16.674899999999955</c:v>
                </c:pt>
                <c:pt idx="140">
                  <c:v>-16.572599999999955</c:v>
                </c:pt>
                <c:pt idx="141">
                  <c:v>-16.470299999999956</c:v>
                </c:pt>
                <c:pt idx="142">
                  <c:v>-16.367999999999956</c:v>
                </c:pt>
                <c:pt idx="143">
                  <c:v>-16.265699999999956</c:v>
                </c:pt>
                <c:pt idx="144">
                  <c:v>-16.163399999999957</c:v>
                </c:pt>
                <c:pt idx="145">
                  <c:v>-16.061099999999957</c:v>
                </c:pt>
                <c:pt idx="146">
                  <c:v>-15.958799999999957</c:v>
                </c:pt>
                <c:pt idx="147">
                  <c:v>-15.856499999999958</c:v>
                </c:pt>
                <c:pt idx="148">
                  <c:v>-15.754199999999958</c:v>
                </c:pt>
                <c:pt idx="149">
                  <c:v>-15.651899999999959</c:v>
                </c:pt>
                <c:pt idx="150">
                  <c:v>-15.549599999999959</c:v>
                </c:pt>
                <c:pt idx="151">
                  <c:v>-15.44729999999996</c:v>
                </c:pt>
                <c:pt idx="152">
                  <c:v>-15.34499999999996</c:v>
                </c:pt>
                <c:pt idx="153">
                  <c:v>-15.24269999999996</c:v>
                </c:pt>
                <c:pt idx="154">
                  <c:v>-15.14039999999996</c:v>
                </c:pt>
                <c:pt idx="155">
                  <c:v>-15.038099999999961</c:v>
                </c:pt>
                <c:pt idx="156">
                  <c:v>-14.935799999999961</c:v>
                </c:pt>
                <c:pt idx="157">
                  <c:v>-14.833499999999962</c:v>
                </c:pt>
                <c:pt idx="158">
                  <c:v>-14.731199999999962</c:v>
                </c:pt>
                <c:pt idx="159">
                  <c:v>-14.628899999999962</c:v>
                </c:pt>
                <c:pt idx="160">
                  <c:v>-14.526599999999963</c:v>
                </c:pt>
                <c:pt idx="161">
                  <c:v>-14.424299999999963</c:v>
                </c:pt>
                <c:pt idx="162">
                  <c:v>-14.321999999999964</c:v>
                </c:pt>
                <c:pt idx="163">
                  <c:v>-14.219699999999964</c:v>
                </c:pt>
                <c:pt idx="164">
                  <c:v>-14.117399999999964</c:v>
                </c:pt>
                <c:pt idx="165">
                  <c:v>-14.015099999999965</c:v>
                </c:pt>
                <c:pt idx="166">
                  <c:v>-13.912799999999965</c:v>
                </c:pt>
                <c:pt idx="167">
                  <c:v>-13.810499999999966</c:v>
                </c:pt>
                <c:pt idx="168">
                  <c:v>-13.708199999999966</c:v>
                </c:pt>
                <c:pt idx="169">
                  <c:v>-13.605899999999966</c:v>
                </c:pt>
                <c:pt idx="170">
                  <c:v>-13.503599999999967</c:v>
                </c:pt>
                <c:pt idx="171">
                  <c:v>-13.401299999999967</c:v>
                </c:pt>
                <c:pt idx="172">
                  <c:v>-13.298999999999968</c:v>
                </c:pt>
                <c:pt idx="173">
                  <c:v>-13.196699999999968</c:v>
                </c:pt>
                <c:pt idx="174">
                  <c:v>-13.094399999999968</c:v>
                </c:pt>
                <c:pt idx="175">
                  <c:v>-12.992099999999969</c:v>
                </c:pt>
                <c:pt idx="176">
                  <c:v>-12.889799999999969</c:v>
                </c:pt>
                <c:pt idx="177">
                  <c:v>-12.78749999999997</c:v>
                </c:pt>
                <c:pt idx="178">
                  <c:v>-12.68519999999997</c:v>
                </c:pt>
                <c:pt idx="179">
                  <c:v>-12.58289999999997</c:v>
                </c:pt>
                <c:pt idx="180">
                  <c:v>-12.48059999999997</c:v>
                </c:pt>
                <c:pt idx="181">
                  <c:v>-12.378299999999971</c:v>
                </c:pt>
                <c:pt idx="182">
                  <c:v>-12.275999999999971</c:v>
                </c:pt>
                <c:pt idx="183">
                  <c:v>-12.173699999999972</c:v>
                </c:pt>
                <c:pt idx="184">
                  <c:v>-12.071399999999972</c:v>
                </c:pt>
                <c:pt idx="185">
                  <c:v>-11.969099999999973</c:v>
                </c:pt>
                <c:pt idx="186">
                  <c:v>-11.866799999999973</c:v>
                </c:pt>
                <c:pt idx="187">
                  <c:v>-11.764499999999973</c:v>
                </c:pt>
                <c:pt idx="188">
                  <c:v>-11.662199999999974</c:v>
                </c:pt>
                <c:pt idx="189">
                  <c:v>-11.559899999999974</c:v>
                </c:pt>
                <c:pt idx="190">
                  <c:v>-11.457599999999974</c:v>
                </c:pt>
                <c:pt idx="191">
                  <c:v>-11.355299999999975</c:v>
                </c:pt>
                <c:pt idx="192">
                  <c:v>-11.252999999999975</c:v>
                </c:pt>
                <c:pt idx="193">
                  <c:v>-11.150699999999976</c:v>
                </c:pt>
                <c:pt idx="194">
                  <c:v>-11.048399999999976</c:v>
                </c:pt>
                <c:pt idx="195">
                  <c:v>-10.946099999999976</c:v>
                </c:pt>
                <c:pt idx="196">
                  <c:v>-10.843799999999977</c:v>
                </c:pt>
                <c:pt idx="197">
                  <c:v>-10.741499999999977</c:v>
                </c:pt>
                <c:pt idx="198">
                  <c:v>-10.639199999999978</c:v>
                </c:pt>
                <c:pt idx="199">
                  <c:v>-10.536899999999978</c:v>
                </c:pt>
                <c:pt idx="200">
                  <c:v>-10.434599999999978</c:v>
                </c:pt>
                <c:pt idx="201">
                  <c:v>-10.332299999999979</c:v>
                </c:pt>
                <c:pt idx="202">
                  <c:v>-10.229999999999979</c:v>
                </c:pt>
                <c:pt idx="203">
                  <c:v>-10.12769999999998</c:v>
                </c:pt>
                <c:pt idx="204">
                  <c:v>-10.02539999999998</c:v>
                </c:pt>
                <c:pt idx="205">
                  <c:v>-9.92309999999998</c:v>
                </c:pt>
                <c:pt idx="206">
                  <c:v>-9.82079999999998</c:v>
                </c:pt>
                <c:pt idx="207">
                  <c:v>-9.718499999999981</c:v>
                </c:pt>
                <c:pt idx="208">
                  <c:v>-9.616199999999981</c:v>
                </c:pt>
                <c:pt idx="209">
                  <c:v>-9.513899999999982</c:v>
                </c:pt>
                <c:pt idx="210">
                  <c:v>-9.411599999999982</c:v>
                </c:pt>
                <c:pt idx="211">
                  <c:v>-9.309299999999983</c:v>
                </c:pt>
                <c:pt idx="212">
                  <c:v>-9.206999999999983</c:v>
                </c:pt>
                <c:pt idx="213">
                  <c:v>-9.104699999999983</c:v>
                </c:pt>
                <c:pt idx="214">
                  <c:v>-9.002399999999984</c:v>
                </c:pt>
                <c:pt idx="215">
                  <c:v>-8.900099999999984</c:v>
                </c:pt>
                <c:pt idx="216">
                  <c:v>-8.797799999999985</c:v>
                </c:pt>
                <c:pt idx="217">
                  <c:v>-8.695499999999985</c:v>
                </c:pt>
                <c:pt idx="218">
                  <c:v>-8.593199999999985</c:v>
                </c:pt>
                <c:pt idx="219">
                  <c:v>-8.490899999999986</c:v>
                </c:pt>
                <c:pt idx="220">
                  <c:v>-8.388599999999986</c:v>
                </c:pt>
                <c:pt idx="221">
                  <c:v>-8.286299999999986</c:v>
                </c:pt>
                <c:pt idx="222">
                  <c:v>-8.183999999999987</c:v>
                </c:pt>
                <c:pt idx="223">
                  <c:v>-8.081699999999987</c:v>
                </c:pt>
                <c:pt idx="224">
                  <c:v>-7.979399999999987</c:v>
                </c:pt>
                <c:pt idx="225">
                  <c:v>-7.877099999999987</c:v>
                </c:pt>
                <c:pt idx="226">
                  <c:v>-7.7747999999999875</c:v>
                </c:pt>
                <c:pt idx="227">
                  <c:v>-7.672499999999988</c:v>
                </c:pt>
                <c:pt idx="228">
                  <c:v>-7.570199999999988</c:v>
                </c:pt>
                <c:pt idx="229">
                  <c:v>-7.467899999999989</c:v>
                </c:pt>
                <c:pt idx="230">
                  <c:v>-7.365599999999989</c:v>
                </c:pt>
                <c:pt idx="231">
                  <c:v>-7.263299999999989</c:v>
                </c:pt>
                <c:pt idx="232">
                  <c:v>-7.16099999999999</c:v>
                </c:pt>
                <c:pt idx="233">
                  <c:v>-7.05869999999999</c:v>
                </c:pt>
                <c:pt idx="234">
                  <c:v>-6.956399999999991</c:v>
                </c:pt>
                <c:pt idx="235">
                  <c:v>-6.854099999999991</c:v>
                </c:pt>
                <c:pt idx="236">
                  <c:v>-6.751799999999991</c:v>
                </c:pt>
                <c:pt idx="237">
                  <c:v>-6.649499999999992</c:v>
                </c:pt>
                <c:pt idx="238">
                  <c:v>-6.547199999999992</c:v>
                </c:pt>
                <c:pt idx="239">
                  <c:v>-6.4448999999999925</c:v>
                </c:pt>
                <c:pt idx="240">
                  <c:v>-6.342599999999993</c:v>
                </c:pt>
                <c:pt idx="241">
                  <c:v>-6.240299999999993</c:v>
                </c:pt>
                <c:pt idx="242">
                  <c:v>-6.137999999999994</c:v>
                </c:pt>
                <c:pt idx="243">
                  <c:v>-6.035699999999994</c:v>
                </c:pt>
                <c:pt idx="244">
                  <c:v>-5.9333999999999945</c:v>
                </c:pt>
                <c:pt idx="245">
                  <c:v>-5.831099999999995</c:v>
                </c:pt>
                <c:pt idx="246">
                  <c:v>-5.728799999999995</c:v>
                </c:pt>
                <c:pt idx="247">
                  <c:v>-5.626499999999996</c:v>
                </c:pt>
                <c:pt idx="248">
                  <c:v>-5.524199999999996</c:v>
                </c:pt>
                <c:pt idx="249">
                  <c:v>-5.421899999999996</c:v>
                </c:pt>
                <c:pt idx="250">
                  <c:v>-5.319599999999997</c:v>
                </c:pt>
                <c:pt idx="251">
                  <c:v>-5.217299999999997</c:v>
                </c:pt>
                <c:pt idx="252">
                  <c:v>-5.1149999999999975</c:v>
                </c:pt>
                <c:pt idx="253">
                  <c:v>-5.012699999999998</c:v>
                </c:pt>
                <c:pt idx="254">
                  <c:v>-4.910399999999998</c:v>
                </c:pt>
                <c:pt idx="255">
                  <c:v>-4.808099999999999</c:v>
                </c:pt>
                <c:pt idx="256">
                  <c:v>-4.705799999999999</c:v>
                </c:pt>
                <c:pt idx="257">
                  <c:v>-4.6034999999999995</c:v>
                </c:pt>
                <c:pt idx="258">
                  <c:v>-4.5012</c:v>
                </c:pt>
                <c:pt idx="259">
                  <c:v>-4.3989</c:v>
                </c:pt>
                <c:pt idx="260">
                  <c:v>-4.296600000000001</c:v>
                </c:pt>
                <c:pt idx="261">
                  <c:v>-4.194300000000001</c:v>
                </c:pt>
                <c:pt idx="262">
                  <c:v>-4.092000000000001</c:v>
                </c:pt>
                <c:pt idx="263">
                  <c:v>-3.9897000000000014</c:v>
                </c:pt>
                <c:pt idx="264">
                  <c:v>-3.8874000000000013</c:v>
                </c:pt>
                <c:pt idx="265">
                  <c:v>-3.7851000000000012</c:v>
                </c:pt>
                <c:pt idx="266">
                  <c:v>-3.682800000000001</c:v>
                </c:pt>
                <c:pt idx="267">
                  <c:v>-3.580500000000001</c:v>
                </c:pt>
                <c:pt idx="268">
                  <c:v>-3.478200000000001</c:v>
                </c:pt>
                <c:pt idx="269">
                  <c:v>-3.375900000000001</c:v>
                </c:pt>
                <c:pt idx="270">
                  <c:v>-3.273600000000001</c:v>
                </c:pt>
                <c:pt idx="271">
                  <c:v>-3.171300000000001</c:v>
                </c:pt>
                <c:pt idx="272">
                  <c:v>-3.069000000000001</c:v>
                </c:pt>
                <c:pt idx="273">
                  <c:v>-2.966700000000001</c:v>
                </c:pt>
                <c:pt idx="274">
                  <c:v>-2.8644000000000007</c:v>
                </c:pt>
                <c:pt idx="275">
                  <c:v>-2.7621000000000007</c:v>
                </c:pt>
                <c:pt idx="276">
                  <c:v>-2.6598000000000006</c:v>
                </c:pt>
                <c:pt idx="277">
                  <c:v>-2.5575000000000006</c:v>
                </c:pt>
                <c:pt idx="278">
                  <c:v>-2.4552000000000005</c:v>
                </c:pt>
                <c:pt idx="279">
                  <c:v>-2.3529000000000004</c:v>
                </c:pt>
                <c:pt idx="280">
                  <c:v>-2.2506000000000004</c:v>
                </c:pt>
                <c:pt idx="281">
                  <c:v>-2.1483000000000003</c:v>
                </c:pt>
                <c:pt idx="282">
                  <c:v>-2.0460000000000003</c:v>
                </c:pt>
                <c:pt idx="283">
                  <c:v>-1.9437000000000002</c:v>
                </c:pt>
                <c:pt idx="284">
                  <c:v>-1.8414000000000001</c:v>
                </c:pt>
                <c:pt idx="285">
                  <c:v>-1.7391</c:v>
                </c:pt>
                <c:pt idx="286">
                  <c:v>-1.6368</c:v>
                </c:pt>
                <c:pt idx="287">
                  <c:v>-1.5345</c:v>
                </c:pt>
                <c:pt idx="288">
                  <c:v>-1.4322</c:v>
                </c:pt>
                <c:pt idx="289">
                  <c:v>-1.3298999999999999</c:v>
                </c:pt>
                <c:pt idx="290">
                  <c:v>-1.2275999999999998</c:v>
                </c:pt>
                <c:pt idx="291">
                  <c:v>-1.1252999999999997</c:v>
                </c:pt>
                <c:pt idx="292">
                  <c:v>-1.0229999999999997</c:v>
                </c:pt>
                <c:pt idx="293">
                  <c:v>-0.9206999999999997</c:v>
                </c:pt>
                <c:pt idx="294">
                  <c:v>-0.8183999999999998</c:v>
                </c:pt>
                <c:pt idx="295">
                  <c:v>-0.7160999999999998</c:v>
                </c:pt>
                <c:pt idx="296">
                  <c:v>-0.6137999999999999</c:v>
                </c:pt>
                <c:pt idx="297">
                  <c:v>-0.5115</c:v>
                </c:pt>
                <c:pt idx="298">
                  <c:v>-0.40919999999999995</c:v>
                </c:pt>
                <c:pt idx="299">
                  <c:v>-0.30689999999999995</c:v>
                </c:pt>
                <c:pt idx="300">
                  <c:v>-0.20459999999999998</c:v>
                </c:pt>
                <c:pt idx="301">
                  <c:v>-0.10229999999999999</c:v>
                </c:pt>
                <c:pt idx="302">
                  <c:v>1E-20</c:v>
                </c:pt>
                <c:pt idx="303">
                  <c:v>0.10229999999999999</c:v>
                </c:pt>
                <c:pt idx="304">
                  <c:v>0.20459999999999998</c:v>
                </c:pt>
                <c:pt idx="305">
                  <c:v>0.30689999999999995</c:v>
                </c:pt>
                <c:pt idx="306">
                  <c:v>0.40919999999999995</c:v>
                </c:pt>
                <c:pt idx="307">
                  <c:v>0.5115</c:v>
                </c:pt>
                <c:pt idx="308">
                  <c:v>0.6137999999999999</c:v>
                </c:pt>
                <c:pt idx="309">
                  <c:v>0.7160999999999998</c:v>
                </c:pt>
                <c:pt idx="310">
                  <c:v>0.8183999999999998</c:v>
                </c:pt>
                <c:pt idx="311">
                  <c:v>0.9206999999999997</c:v>
                </c:pt>
                <c:pt idx="312">
                  <c:v>1.0229999999999997</c:v>
                </c:pt>
                <c:pt idx="313">
                  <c:v>1.1252999999999997</c:v>
                </c:pt>
                <c:pt idx="314">
                  <c:v>1.2275999999999998</c:v>
                </c:pt>
                <c:pt idx="315">
                  <c:v>1.3298999999999999</c:v>
                </c:pt>
                <c:pt idx="316">
                  <c:v>1.4322</c:v>
                </c:pt>
                <c:pt idx="317">
                  <c:v>1.5345</c:v>
                </c:pt>
                <c:pt idx="318">
                  <c:v>1.6368</c:v>
                </c:pt>
                <c:pt idx="319">
                  <c:v>1.7391</c:v>
                </c:pt>
                <c:pt idx="320">
                  <c:v>1.8414000000000001</c:v>
                </c:pt>
                <c:pt idx="321">
                  <c:v>1.9437000000000002</c:v>
                </c:pt>
                <c:pt idx="322">
                  <c:v>2.0460000000000003</c:v>
                </c:pt>
                <c:pt idx="323">
                  <c:v>2.1483000000000003</c:v>
                </c:pt>
                <c:pt idx="324">
                  <c:v>2.2506000000000004</c:v>
                </c:pt>
                <c:pt idx="325">
                  <c:v>2.3529000000000004</c:v>
                </c:pt>
                <c:pt idx="326">
                  <c:v>2.4552000000000005</c:v>
                </c:pt>
                <c:pt idx="327">
                  <c:v>2.5575000000000006</c:v>
                </c:pt>
                <c:pt idx="328">
                  <c:v>2.6598000000000006</c:v>
                </c:pt>
                <c:pt idx="329">
                  <c:v>2.7621000000000007</c:v>
                </c:pt>
                <c:pt idx="330">
                  <c:v>2.8644000000000007</c:v>
                </c:pt>
                <c:pt idx="331">
                  <c:v>2.966700000000001</c:v>
                </c:pt>
                <c:pt idx="332">
                  <c:v>3.069000000000001</c:v>
                </c:pt>
                <c:pt idx="333">
                  <c:v>3.171300000000001</c:v>
                </c:pt>
                <c:pt idx="334">
                  <c:v>3.273600000000001</c:v>
                </c:pt>
                <c:pt idx="335">
                  <c:v>3.375900000000001</c:v>
                </c:pt>
                <c:pt idx="336">
                  <c:v>3.478200000000001</c:v>
                </c:pt>
                <c:pt idx="337">
                  <c:v>3.580500000000001</c:v>
                </c:pt>
                <c:pt idx="338">
                  <c:v>3.682800000000001</c:v>
                </c:pt>
                <c:pt idx="339">
                  <c:v>3.7851000000000012</c:v>
                </c:pt>
                <c:pt idx="340">
                  <c:v>3.8874000000000013</c:v>
                </c:pt>
                <c:pt idx="341">
                  <c:v>3.9897000000000014</c:v>
                </c:pt>
                <c:pt idx="342">
                  <c:v>4.092000000000001</c:v>
                </c:pt>
                <c:pt idx="343">
                  <c:v>4.194300000000001</c:v>
                </c:pt>
                <c:pt idx="344">
                  <c:v>4.296600000000001</c:v>
                </c:pt>
                <c:pt idx="345">
                  <c:v>4.3989</c:v>
                </c:pt>
                <c:pt idx="346">
                  <c:v>4.5012</c:v>
                </c:pt>
                <c:pt idx="347">
                  <c:v>4.6034999999999995</c:v>
                </c:pt>
                <c:pt idx="348">
                  <c:v>4.705799999999999</c:v>
                </c:pt>
                <c:pt idx="349">
                  <c:v>4.808099999999999</c:v>
                </c:pt>
                <c:pt idx="350">
                  <c:v>4.910399999999998</c:v>
                </c:pt>
                <c:pt idx="351">
                  <c:v>5.012699999999998</c:v>
                </c:pt>
                <c:pt idx="352">
                  <c:v>5.1149999999999975</c:v>
                </c:pt>
                <c:pt idx="353">
                  <c:v>5.217299999999997</c:v>
                </c:pt>
                <c:pt idx="354">
                  <c:v>5.319599999999997</c:v>
                </c:pt>
                <c:pt idx="355">
                  <c:v>5.421899999999996</c:v>
                </c:pt>
                <c:pt idx="356">
                  <c:v>5.524199999999996</c:v>
                </c:pt>
                <c:pt idx="357">
                  <c:v>5.626499999999996</c:v>
                </c:pt>
                <c:pt idx="358">
                  <c:v>5.728799999999995</c:v>
                </c:pt>
                <c:pt idx="359">
                  <c:v>5.831099999999995</c:v>
                </c:pt>
                <c:pt idx="360">
                  <c:v>5.9333999999999945</c:v>
                </c:pt>
                <c:pt idx="361">
                  <c:v>6.035699999999994</c:v>
                </c:pt>
                <c:pt idx="362">
                  <c:v>6.137999999999994</c:v>
                </c:pt>
                <c:pt idx="363">
                  <c:v>6.240299999999993</c:v>
                </c:pt>
                <c:pt idx="364">
                  <c:v>6.342599999999993</c:v>
                </c:pt>
                <c:pt idx="365">
                  <c:v>6.4448999999999925</c:v>
                </c:pt>
                <c:pt idx="366">
                  <c:v>6.547199999999992</c:v>
                </c:pt>
                <c:pt idx="367">
                  <c:v>6.649499999999992</c:v>
                </c:pt>
                <c:pt idx="368">
                  <c:v>6.751799999999991</c:v>
                </c:pt>
                <c:pt idx="369">
                  <c:v>6.854099999999991</c:v>
                </c:pt>
                <c:pt idx="370">
                  <c:v>6.956399999999991</c:v>
                </c:pt>
                <c:pt idx="371">
                  <c:v>7.05869999999999</c:v>
                </c:pt>
                <c:pt idx="372">
                  <c:v>7.16099999999999</c:v>
                </c:pt>
                <c:pt idx="373">
                  <c:v>7.263299999999989</c:v>
                </c:pt>
                <c:pt idx="374">
                  <c:v>7.365599999999989</c:v>
                </c:pt>
                <c:pt idx="375">
                  <c:v>7.467899999999989</c:v>
                </c:pt>
                <c:pt idx="376">
                  <c:v>7.570199999999988</c:v>
                </c:pt>
                <c:pt idx="377">
                  <c:v>7.672499999999988</c:v>
                </c:pt>
                <c:pt idx="378">
                  <c:v>7.7747999999999875</c:v>
                </c:pt>
                <c:pt idx="379">
                  <c:v>7.877099999999987</c:v>
                </c:pt>
                <c:pt idx="380">
                  <c:v>7.979399999999987</c:v>
                </c:pt>
                <c:pt idx="381">
                  <c:v>8.081699999999987</c:v>
                </c:pt>
                <c:pt idx="382">
                  <c:v>8.183999999999987</c:v>
                </c:pt>
                <c:pt idx="383">
                  <c:v>8.286299999999986</c:v>
                </c:pt>
                <c:pt idx="384">
                  <c:v>8.388599999999986</c:v>
                </c:pt>
                <c:pt idx="385">
                  <c:v>8.490899999999986</c:v>
                </c:pt>
                <c:pt idx="386">
                  <c:v>8.593199999999985</c:v>
                </c:pt>
                <c:pt idx="387">
                  <c:v>8.695499999999985</c:v>
                </c:pt>
                <c:pt idx="388">
                  <c:v>8.797799999999985</c:v>
                </c:pt>
                <c:pt idx="389">
                  <c:v>8.900099999999984</c:v>
                </c:pt>
                <c:pt idx="390">
                  <c:v>9.002399999999984</c:v>
                </c:pt>
                <c:pt idx="391">
                  <c:v>9.104699999999983</c:v>
                </c:pt>
                <c:pt idx="392">
                  <c:v>9.206999999999983</c:v>
                </c:pt>
                <c:pt idx="393">
                  <c:v>9.309299999999983</c:v>
                </c:pt>
                <c:pt idx="394">
                  <c:v>9.411599999999982</c:v>
                </c:pt>
                <c:pt idx="395">
                  <c:v>9.513899999999982</c:v>
                </c:pt>
                <c:pt idx="396">
                  <c:v>9.616199999999981</c:v>
                </c:pt>
                <c:pt idx="397">
                  <c:v>9.718499999999981</c:v>
                </c:pt>
                <c:pt idx="398">
                  <c:v>9.82079999999998</c:v>
                </c:pt>
                <c:pt idx="399">
                  <c:v>9.92309999999998</c:v>
                </c:pt>
                <c:pt idx="400">
                  <c:v>10.02539999999998</c:v>
                </c:pt>
                <c:pt idx="401">
                  <c:v>10.12769999999998</c:v>
                </c:pt>
                <c:pt idx="402">
                  <c:v>10.229999999999979</c:v>
                </c:pt>
                <c:pt idx="403">
                  <c:v>10.332299999999979</c:v>
                </c:pt>
                <c:pt idx="404">
                  <c:v>10.434599999999978</c:v>
                </c:pt>
                <c:pt idx="405">
                  <c:v>10.536899999999978</c:v>
                </c:pt>
                <c:pt idx="406">
                  <c:v>10.639199999999978</c:v>
                </c:pt>
                <c:pt idx="407">
                  <c:v>10.741499999999977</c:v>
                </c:pt>
                <c:pt idx="408">
                  <c:v>10.843799999999977</c:v>
                </c:pt>
                <c:pt idx="409">
                  <c:v>10.946099999999976</c:v>
                </c:pt>
                <c:pt idx="410">
                  <c:v>11.048399999999976</c:v>
                </c:pt>
                <c:pt idx="411">
                  <c:v>11.150699999999976</c:v>
                </c:pt>
                <c:pt idx="412">
                  <c:v>11.252999999999975</c:v>
                </c:pt>
                <c:pt idx="413">
                  <c:v>11.355299999999975</c:v>
                </c:pt>
                <c:pt idx="414">
                  <c:v>11.457599999999974</c:v>
                </c:pt>
                <c:pt idx="415">
                  <c:v>11.559899999999974</c:v>
                </c:pt>
                <c:pt idx="416">
                  <c:v>11.662199999999974</c:v>
                </c:pt>
                <c:pt idx="417">
                  <c:v>11.764499999999973</c:v>
                </c:pt>
                <c:pt idx="418">
                  <c:v>11.866799999999973</c:v>
                </c:pt>
                <c:pt idx="419">
                  <c:v>11.969099999999973</c:v>
                </c:pt>
                <c:pt idx="420">
                  <c:v>12.071399999999972</c:v>
                </c:pt>
                <c:pt idx="421">
                  <c:v>12.173699999999972</c:v>
                </c:pt>
                <c:pt idx="422">
                  <c:v>12.275999999999971</c:v>
                </c:pt>
                <c:pt idx="423">
                  <c:v>12.378299999999971</c:v>
                </c:pt>
                <c:pt idx="424">
                  <c:v>12.48059999999997</c:v>
                </c:pt>
                <c:pt idx="425">
                  <c:v>12.58289999999997</c:v>
                </c:pt>
                <c:pt idx="426">
                  <c:v>12.68519999999997</c:v>
                </c:pt>
                <c:pt idx="427">
                  <c:v>12.78749999999997</c:v>
                </c:pt>
                <c:pt idx="428">
                  <c:v>12.889799999999969</c:v>
                </c:pt>
                <c:pt idx="429">
                  <c:v>12.992099999999969</c:v>
                </c:pt>
                <c:pt idx="430">
                  <c:v>13.094399999999968</c:v>
                </c:pt>
                <c:pt idx="431">
                  <c:v>13.196699999999968</c:v>
                </c:pt>
                <c:pt idx="432">
                  <c:v>13.298999999999968</c:v>
                </c:pt>
                <c:pt idx="433">
                  <c:v>13.401299999999967</c:v>
                </c:pt>
                <c:pt idx="434">
                  <c:v>13.503599999999967</c:v>
                </c:pt>
                <c:pt idx="435">
                  <c:v>13.605899999999966</c:v>
                </c:pt>
                <c:pt idx="436">
                  <c:v>13.708199999999966</c:v>
                </c:pt>
                <c:pt idx="437">
                  <c:v>13.810499999999966</c:v>
                </c:pt>
                <c:pt idx="438">
                  <c:v>13.912799999999965</c:v>
                </c:pt>
                <c:pt idx="439">
                  <c:v>14.015099999999965</c:v>
                </c:pt>
                <c:pt idx="440">
                  <c:v>14.117399999999964</c:v>
                </c:pt>
                <c:pt idx="441">
                  <c:v>14.219699999999964</c:v>
                </c:pt>
                <c:pt idx="442">
                  <c:v>14.321999999999964</c:v>
                </c:pt>
                <c:pt idx="443">
                  <c:v>14.424299999999963</c:v>
                </c:pt>
                <c:pt idx="444">
                  <c:v>14.526599999999963</c:v>
                </c:pt>
                <c:pt idx="445">
                  <c:v>14.628899999999962</c:v>
                </c:pt>
                <c:pt idx="446">
                  <c:v>14.731199999999962</c:v>
                </c:pt>
                <c:pt idx="447">
                  <c:v>14.833499999999962</c:v>
                </c:pt>
                <c:pt idx="448">
                  <c:v>14.935799999999961</c:v>
                </c:pt>
                <c:pt idx="449">
                  <c:v>15.038099999999961</c:v>
                </c:pt>
                <c:pt idx="450">
                  <c:v>15.14039999999996</c:v>
                </c:pt>
                <c:pt idx="451">
                  <c:v>15.24269999999996</c:v>
                </c:pt>
                <c:pt idx="452">
                  <c:v>15.34499999999996</c:v>
                </c:pt>
                <c:pt idx="453">
                  <c:v>15.44729999999996</c:v>
                </c:pt>
                <c:pt idx="454">
                  <c:v>15.549599999999959</c:v>
                </c:pt>
                <c:pt idx="455">
                  <c:v>15.651899999999959</c:v>
                </c:pt>
                <c:pt idx="456">
                  <c:v>15.754199999999958</c:v>
                </c:pt>
                <c:pt idx="457">
                  <c:v>15.856499999999958</c:v>
                </c:pt>
                <c:pt idx="458">
                  <c:v>15.958799999999957</c:v>
                </c:pt>
                <c:pt idx="459">
                  <c:v>16.061099999999957</c:v>
                </c:pt>
                <c:pt idx="460">
                  <c:v>16.163399999999957</c:v>
                </c:pt>
                <c:pt idx="461">
                  <c:v>16.265699999999956</c:v>
                </c:pt>
                <c:pt idx="462">
                  <c:v>16.367999999999956</c:v>
                </c:pt>
                <c:pt idx="463">
                  <c:v>16.470299999999956</c:v>
                </c:pt>
                <c:pt idx="464">
                  <c:v>16.572599999999955</c:v>
                </c:pt>
                <c:pt idx="465">
                  <c:v>16.674899999999955</c:v>
                </c:pt>
                <c:pt idx="466">
                  <c:v>16.777199999999954</c:v>
                </c:pt>
                <c:pt idx="467">
                  <c:v>16.879499999999954</c:v>
                </c:pt>
                <c:pt idx="468">
                  <c:v>16.981799999999954</c:v>
                </c:pt>
                <c:pt idx="469">
                  <c:v>17.084099999999953</c:v>
                </c:pt>
                <c:pt idx="470">
                  <c:v>17.186399999999953</c:v>
                </c:pt>
                <c:pt idx="471">
                  <c:v>17.288699999999952</c:v>
                </c:pt>
                <c:pt idx="472">
                  <c:v>17.390999999999952</c:v>
                </c:pt>
                <c:pt idx="473">
                  <c:v>17.49329999999995</c:v>
                </c:pt>
                <c:pt idx="474">
                  <c:v>17.59559999999995</c:v>
                </c:pt>
                <c:pt idx="475">
                  <c:v>17.69789999999995</c:v>
                </c:pt>
                <c:pt idx="476">
                  <c:v>17.80019999999995</c:v>
                </c:pt>
                <c:pt idx="477">
                  <c:v>17.90249999999995</c:v>
                </c:pt>
                <c:pt idx="478">
                  <c:v>18.00479999999995</c:v>
                </c:pt>
                <c:pt idx="479">
                  <c:v>18.10709999999995</c:v>
                </c:pt>
                <c:pt idx="480">
                  <c:v>18.20939999999995</c:v>
                </c:pt>
                <c:pt idx="481">
                  <c:v>18.31169999999995</c:v>
                </c:pt>
                <c:pt idx="482">
                  <c:v>18.413999999999948</c:v>
                </c:pt>
                <c:pt idx="483">
                  <c:v>18.516299999999948</c:v>
                </c:pt>
                <c:pt idx="484">
                  <c:v>18.618599999999947</c:v>
                </c:pt>
                <c:pt idx="485">
                  <c:v>18.720899999999947</c:v>
                </c:pt>
                <c:pt idx="486">
                  <c:v>18.823199999999947</c:v>
                </c:pt>
                <c:pt idx="487">
                  <c:v>18.925499999999946</c:v>
                </c:pt>
                <c:pt idx="488">
                  <c:v>19.027799999999946</c:v>
                </c:pt>
                <c:pt idx="489">
                  <c:v>19.130099999999945</c:v>
                </c:pt>
                <c:pt idx="490">
                  <c:v>19.232399999999945</c:v>
                </c:pt>
                <c:pt idx="491">
                  <c:v>19.334699999999945</c:v>
                </c:pt>
                <c:pt idx="492">
                  <c:v>19.436999999999944</c:v>
                </c:pt>
                <c:pt idx="493">
                  <c:v>19.539299999999944</c:v>
                </c:pt>
                <c:pt idx="494">
                  <c:v>19.641599999999944</c:v>
                </c:pt>
                <c:pt idx="495">
                  <c:v>19.743899999999943</c:v>
                </c:pt>
                <c:pt idx="496">
                  <c:v>19.846199999999943</c:v>
                </c:pt>
                <c:pt idx="497">
                  <c:v>19.948499999999942</c:v>
                </c:pt>
                <c:pt idx="498">
                  <c:v>20.050799999999942</c:v>
                </c:pt>
                <c:pt idx="499">
                  <c:v>20.15309999999994</c:v>
                </c:pt>
                <c:pt idx="500">
                  <c:v>20.25539999999994</c:v>
                </c:pt>
                <c:pt idx="501">
                  <c:v>20.35769999999994</c:v>
                </c:pt>
                <c:pt idx="502">
                  <c:v>20.45999999999994</c:v>
                </c:pt>
                <c:pt idx="503">
                  <c:v>20.56229999999994</c:v>
                </c:pt>
                <c:pt idx="504">
                  <c:v>20.66459999999994</c:v>
                </c:pt>
                <c:pt idx="505">
                  <c:v>20.76689999999994</c:v>
                </c:pt>
                <c:pt idx="506">
                  <c:v>20.86919999999994</c:v>
                </c:pt>
                <c:pt idx="507">
                  <c:v>20.97149999999994</c:v>
                </c:pt>
                <c:pt idx="508">
                  <c:v>21.073799999999938</c:v>
                </c:pt>
                <c:pt idx="509">
                  <c:v>21.176099999999938</c:v>
                </c:pt>
                <c:pt idx="510">
                  <c:v>21.278399999999937</c:v>
                </c:pt>
                <c:pt idx="511">
                  <c:v>21.380699999999937</c:v>
                </c:pt>
                <c:pt idx="512">
                  <c:v>21.482999999999937</c:v>
                </c:pt>
                <c:pt idx="513">
                  <c:v>21.585299999999936</c:v>
                </c:pt>
                <c:pt idx="514">
                  <c:v>21.687599999999936</c:v>
                </c:pt>
                <c:pt idx="515">
                  <c:v>21.789899999999935</c:v>
                </c:pt>
                <c:pt idx="516">
                  <c:v>21.892199999999935</c:v>
                </c:pt>
                <c:pt idx="517">
                  <c:v>21.994499999999935</c:v>
                </c:pt>
                <c:pt idx="518">
                  <c:v>22.096799999999934</c:v>
                </c:pt>
                <c:pt idx="519">
                  <c:v>22.199099999999934</c:v>
                </c:pt>
                <c:pt idx="520">
                  <c:v>22.301399999999933</c:v>
                </c:pt>
                <c:pt idx="521">
                  <c:v>22.403699999999933</c:v>
                </c:pt>
                <c:pt idx="522">
                  <c:v>22.505999999999933</c:v>
                </c:pt>
                <c:pt idx="523">
                  <c:v>22.608299999999932</c:v>
                </c:pt>
                <c:pt idx="524">
                  <c:v>22.710599999999932</c:v>
                </c:pt>
                <c:pt idx="525">
                  <c:v>22.81289999999993</c:v>
                </c:pt>
                <c:pt idx="526">
                  <c:v>22.91519999999993</c:v>
                </c:pt>
                <c:pt idx="527">
                  <c:v>23.01749999999993</c:v>
                </c:pt>
                <c:pt idx="528">
                  <c:v>23.11979999999993</c:v>
                </c:pt>
                <c:pt idx="529">
                  <c:v>23.22209999999993</c:v>
                </c:pt>
                <c:pt idx="530">
                  <c:v>23.32439999999993</c:v>
                </c:pt>
                <c:pt idx="531">
                  <c:v>23.42669999999993</c:v>
                </c:pt>
                <c:pt idx="532">
                  <c:v>23.52899999999993</c:v>
                </c:pt>
                <c:pt idx="533">
                  <c:v>23.63129999999993</c:v>
                </c:pt>
                <c:pt idx="534">
                  <c:v>23.733599999999928</c:v>
                </c:pt>
                <c:pt idx="535">
                  <c:v>23.835899999999928</c:v>
                </c:pt>
                <c:pt idx="536">
                  <c:v>23.938199999999927</c:v>
                </c:pt>
                <c:pt idx="537">
                  <c:v>24.040499999999927</c:v>
                </c:pt>
                <c:pt idx="538">
                  <c:v>24.142799999999927</c:v>
                </c:pt>
                <c:pt idx="539">
                  <c:v>24.245099999999926</c:v>
                </c:pt>
                <c:pt idx="540">
                  <c:v>24.347399999999926</c:v>
                </c:pt>
                <c:pt idx="541">
                  <c:v>24.449699999999925</c:v>
                </c:pt>
                <c:pt idx="542">
                  <c:v>24.551999999999925</c:v>
                </c:pt>
                <c:pt idx="543">
                  <c:v>24.654299999999925</c:v>
                </c:pt>
                <c:pt idx="544">
                  <c:v>24.756599999999924</c:v>
                </c:pt>
                <c:pt idx="545">
                  <c:v>24.858899999999924</c:v>
                </c:pt>
                <c:pt idx="546">
                  <c:v>24.961199999999923</c:v>
                </c:pt>
                <c:pt idx="547">
                  <c:v>25.063499999999923</c:v>
                </c:pt>
                <c:pt idx="548">
                  <c:v>25.165799999999923</c:v>
                </c:pt>
                <c:pt idx="549">
                  <c:v>25.268099999999922</c:v>
                </c:pt>
                <c:pt idx="550">
                  <c:v>25.370399999999922</c:v>
                </c:pt>
                <c:pt idx="551">
                  <c:v>25.47269999999992</c:v>
                </c:pt>
                <c:pt idx="552">
                  <c:v>25.57499999999992</c:v>
                </c:pt>
                <c:pt idx="553">
                  <c:v>25.67729999999992</c:v>
                </c:pt>
                <c:pt idx="554">
                  <c:v>25.77959999999992</c:v>
                </c:pt>
                <c:pt idx="555">
                  <c:v>25.88189999999992</c:v>
                </c:pt>
                <c:pt idx="556">
                  <c:v>25.98419999999992</c:v>
                </c:pt>
                <c:pt idx="557">
                  <c:v>26.08649999999992</c:v>
                </c:pt>
                <c:pt idx="558">
                  <c:v>26.18879999999992</c:v>
                </c:pt>
                <c:pt idx="559">
                  <c:v>26.29109999999992</c:v>
                </c:pt>
                <c:pt idx="560">
                  <c:v>26.393399999999918</c:v>
                </c:pt>
                <c:pt idx="561">
                  <c:v>26.495699999999918</c:v>
                </c:pt>
                <c:pt idx="562">
                  <c:v>26.597999999999917</c:v>
                </c:pt>
                <c:pt idx="563">
                  <c:v>26.700299999999917</c:v>
                </c:pt>
                <c:pt idx="564">
                  <c:v>26.802599999999916</c:v>
                </c:pt>
                <c:pt idx="565">
                  <c:v>26.904899999999916</c:v>
                </c:pt>
                <c:pt idx="566">
                  <c:v>27.007199999999916</c:v>
                </c:pt>
                <c:pt idx="567">
                  <c:v>27.109499999999915</c:v>
                </c:pt>
                <c:pt idx="568">
                  <c:v>27.211799999999915</c:v>
                </c:pt>
                <c:pt idx="569">
                  <c:v>27.314099999999915</c:v>
                </c:pt>
                <c:pt idx="570">
                  <c:v>27.416399999999914</c:v>
                </c:pt>
                <c:pt idx="571">
                  <c:v>27.518699999999914</c:v>
                </c:pt>
                <c:pt idx="572">
                  <c:v>27.620999999999913</c:v>
                </c:pt>
                <c:pt idx="573">
                  <c:v>27.723299999999913</c:v>
                </c:pt>
                <c:pt idx="574">
                  <c:v>27.825599999999913</c:v>
                </c:pt>
                <c:pt idx="575">
                  <c:v>27.927899999999912</c:v>
                </c:pt>
                <c:pt idx="576">
                  <c:v>28.030199999999912</c:v>
                </c:pt>
                <c:pt idx="577">
                  <c:v>28.13249999999991</c:v>
                </c:pt>
                <c:pt idx="578">
                  <c:v>28.23479999999991</c:v>
                </c:pt>
                <c:pt idx="579">
                  <c:v>28.33709999999991</c:v>
                </c:pt>
                <c:pt idx="580">
                  <c:v>28.43939999999991</c:v>
                </c:pt>
                <c:pt idx="581">
                  <c:v>28.54169999999991</c:v>
                </c:pt>
                <c:pt idx="582">
                  <c:v>28.64399999999991</c:v>
                </c:pt>
                <c:pt idx="583">
                  <c:v>28.74629999999991</c:v>
                </c:pt>
                <c:pt idx="584">
                  <c:v>28.84859999999991</c:v>
                </c:pt>
                <c:pt idx="585">
                  <c:v>28.95089999999991</c:v>
                </c:pt>
                <c:pt idx="586">
                  <c:v>29.053199999999908</c:v>
                </c:pt>
                <c:pt idx="587">
                  <c:v>29.155499999999908</c:v>
                </c:pt>
                <c:pt idx="588">
                  <c:v>29.257799999999907</c:v>
                </c:pt>
                <c:pt idx="589">
                  <c:v>29.360099999999907</c:v>
                </c:pt>
                <c:pt idx="590">
                  <c:v>29.462399999999906</c:v>
                </c:pt>
                <c:pt idx="591">
                  <c:v>29.564699999999906</c:v>
                </c:pt>
                <c:pt idx="592">
                  <c:v>29.666999999999906</c:v>
                </c:pt>
                <c:pt idx="593">
                  <c:v>29.769299999999905</c:v>
                </c:pt>
                <c:pt idx="594">
                  <c:v>29.871599999999905</c:v>
                </c:pt>
                <c:pt idx="595">
                  <c:v>29.973899999999905</c:v>
                </c:pt>
                <c:pt idx="596">
                  <c:v>30.076199999999904</c:v>
                </c:pt>
                <c:pt idx="597">
                  <c:v>30.178499999999904</c:v>
                </c:pt>
                <c:pt idx="598">
                  <c:v>30.280799999999903</c:v>
                </c:pt>
                <c:pt idx="599">
                  <c:v>30.383099999999903</c:v>
                </c:pt>
                <c:pt idx="600">
                  <c:v>30.485399999999903</c:v>
                </c:pt>
                <c:pt idx="601">
                  <c:v>30.587699999999902</c:v>
                </c:pt>
                <c:pt idx="602">
                  <c:v>30.689999999999902</c:v>
                </c:pt>
                <c:pt idx="603">
                  <c:v>30.7922999999999</c:v>
                </c:pt>
                <c:pt idx="604">
                  <c:v>30.8945999999999</c:v>
                </c:pt>
                <c:pt idx="605">
                  <c:v>30.9968999999999</c:v>
                </c:pt>
                <c:pt idx="606">
                  <c:v>31.0991999999999</c:v>
                </c:pt>
              </c:numCache>
            </c:numRef>
          </c:xVal>
          <c:yVal>
            <c:numRef>
              <c:f>MBOC!$I$7:$I$613</c:f>
              <c:numCache>
                <c:ptCount val="607"/>
                <c:pt idx="0">
                  <c:v>-78.6454340919117</c:v>
                </c:pt>
                <c:pt idx="1">
                  <c:v>-78.17479367647275</c:v>
                </c:pt>
                <c:pt idx="2">
                  <c:v>-78.50844023368927</c:v>
                </c:pt>
                <c:pt idx="3">
                  <c:v>-78.11688753108601</c:v>
                </c:pt>
                <c:pt idx="4">
                  <c:v>-78.52962051429527</c:v>
                </c:pt>
                <c:pt idx="5">
                  <c:v>-79.25741290802688</c:v>
                </c:pt>
                <c:pt idx="6">
                  <c:v>-80.33586583430426</c:v>
                </c:pt>
                <c:pt idx="7">
                  <c:v>-81.82677616150514</c:v>
                </c:pt>
                <c:pt idx="8">
                  <c:v>-83.83882417418775</c:v>
                </c:pt>
                <c:pt idx="9">
                  <c:v>-86.57929172103042</c:v>
                </c:pt>
                <c:pt idx="10">
                  <c:v>-90.51452743969192</c:v>
                </c:pt>
                <c:pt idx="11">
                  <c:v>-97.12704104180695</c:v>
                </c:pt>
                <c:pt idx="12">
                  <c:v>-338.7777522690948</c:v>
                </c:pt>
                <c:pt idx="13">
                  <c:v>-98.89216017087026</c:v>
                </c:pt>
                <c:pt idx="14">
                  <c:v>-94.08075061110603</c:v>
                </c:pt>
                <c:pt idx="15">
                  <c:v>-92.02321293173893</c:v>
                </c:pt>
                <c:pt idx="16">
                  <c:v>-91.28849642533791</c:v>
                </c:pt>
                <c:pt idx="17">
                  <c:v>-91.48313728441778</c:v>
                </c:pt>
                <c:pt idx="18">
                  <c:v>-92.51565682906505</c:v>
                </c:pt>
                <c:pt idx="19">
                  <c:v>-94.48825164396206</c:v>
                </c:pt>
                <c:pt idx="20">
                  <c:v>-97.80567986717459</c:v>
                </c:pt>
                <c:pt idx="21">
                  <c:v>-103.91152083664954</c:v>
                </c:pt>
                <c:pt idx="22">
                  <c:v>-345.47656721018535</c:v>
                </c:pt>
                <c:pt idx="23">
                  <c:v>-104.90057687840796</c:v>
                </c:pt>
                <c:pt idx="24">
                  <c:v>-99.78862324960987</c:v>
                </c:pt>
                <c:pt idx="25">
                  <c:v>-97.47488251598283</c:v>
                </c:pt>
                <c:pt idx="26">
                  <c:v>-96.52102973558871</c:v>
                </c:pt>
                <c:pt idx="27">
                  <c:v>-96.5280171320604</c:v>
                </c:pt>
                <c:pt idx="28">
                  <c:v>-97.40002272401816</c:v>
                </c:pt>
                <c:pt idx="29">
                  <c:v>-99.23583185332694</c:v>
                </c:pt>
                <c:pt idx="30">
                  <c:v>-102.43750690640536</c:v>
                </c:pt>
                <c:pt idx="31">
                  <c:v>-108.4464922598876</c:v>
                </c:pt>
                <c:pt idx="32">
                  <c:v>-350.2812825729117</c:v>
                </c:pt>
                <c:pt idx="33">
                  <c:v>-109.29215217621629</c:v>
                </c:pt>
                <c:pt idx="34">
                  <c:v>-104.1313272250624</c:v>
                </c:pt>
                <c:pt idx="35">
                  <c:v>-101.7828481133491</c:v>
                </c:pt>
                <c:pt idx="36">
                  <c:v>-100.80787582521972</c:v>
                </c:pt>
                <c:pt idx="37">
                  <c:v>-100.80706180529033</c:v>
                </c:pt>
                <c:pt idx="38">
                  <c:v>-101.68448500332103</c:v>
                </c:pt>
                <c:pt idx="39">
                  <c:v>-103.53902963367064</c:v>
                </c:pt>
                <c:pt idx="40">
                  <c:v>-106.77305866535418</c:v>
                </c:pt>
                <c:pt idx="41">
                  <c:v>-112.8285303523967</c:v>
                </c:pt>
                <c:pt idx="42">
                  <c:v>-355.08872018239293</c:v>
                </c:pt>
                <c:pt idx="43">
                  <c:v>-113.81281386164581</c:v>
                </c:pt>
                <c:pt idx="44">
                  <c:v>-108.7464565886857</c:v>
                </c:pt>
                <c:pt idx="45">
                  <c:v>-106.51134133171942</c:v>
                </c:pt>
                <c:pt idx="46">
                  <c:v>-105.67076383832182</c:v>
                </c:pt>
                <c:pt idx="47">
                  <c:v>-105.82807110644113</c:v>
                </c:pt>
                <c:pt idx="48">
                  <c:v>-106.8907531298508</c:v>
                </c:pt>
                <c:pt idx="49">
                  <c:v>-108.96203722502692</c:v>
                </c:pt>
                <c:pt idx="50">
                  <c:v>-112.44987012991756</c:v>
                </c:pt>
                <c:pt idx="51">
                  <c:v>-118.803484132449</c:v>
                </c:pt>
                <c:pt idx="52">
                  <c:v>-362.3234339072186</c:v>
                </c:pt>
                <c:pt idx="53">
                  <c:v>-120.55901869839599</c:v>
                </c:pt>
                <c:pt idx="54">
                  <c:v>-115.99692337601043</c:v>
                </c:pt>
                <c:pt idx="55">
                  <c:v>-114.37720154981628</c:v>
                </c:pt>
                <c:pt idx="56">
                  <c:v>-114.3020791363337</c:v>
                </c:pt>
                <c:pt idx="57">
                  <c:v>-115.43649342736029</c:v>
                </c:pt>
                <c:pt idx="58">
                  <c:v>-117.79301947386067</c:v>
                </c:pt>
                <c:pt idx="59">
                  <c:v>-121.67504334885675</c:v>
                </c:pt>
                <c:pt idx="60">
                  <c:v>-127.94577225705224</c:v>
                </c:pt>
                <c:pt idx="61">
                  <c:v>-139.52109010548025</c:v>
                </c:pt>
                <c:pt idx="62">
                  <c:v>-624.4728693643652</c:v>
                </c:pt>
                <c:pt idx="63">
                  <c:v>-139.44870727292087</c:v>
                </c:pt>
                <c:pt idx="64">
                  <c:v>-127.80100407856209</c:v>
                </c:pt>
                <c:pt idx="65">
                  <c:v>-121.45788479708546</c:v>
                </c:pt>
                <c:pt idx="66">
                  <c:v>-117.50346300648363</c:v>
                </c:pt>
                <c:pt idx="67">
                  <c:v>-115.0745289855017</c:v>
                </c:pt>
                <c:pt idx="68">
                  <c:v>-113.867694142468</c:v>
                </c:pt>
                <c:pt idx="69">
                  <c:v>-113.87038090514429</c:v>
                </c:pt>
                <c:pt idx="70">
                  <c:v>-115.41764945730777</c:v>
                </c:pt>
                <c:pt idx="71">
                  <c:v>-119.9072713543346</c:v>
                </c:pt>
                <c:pt idx="72">
                  <c:v>-361.88525034659256</c:v>
                </c:pt>
                <c:pt idx="73">
                  <c:v>-118.006719349612</c:v>
                </c:pt>
                <c:pt idx="74">
                  <c:v>-111.58055625428888</c:v>
                </c:pt>
                <c:pt idx="75">
                  <c:v>-108.02014394536903</c:v>
                </c:pt>
                <c:pt idx="76">
                  <c:v>-105.87624758039772</c:v>
                </c:pt>
                <c:pt idx="77">
                  <c:v>-104.74091785998834</c:v>
                </c:pt>
                <c:pt idx="78">
                  <c:v>-104.5109248987685</c:v>
                </c:pt>
                <c:pt idx="79">
                  <c:v>-105.27877612605877</c:v>
                </c:pt>
                <c:pt idx="80">
                  <c:v>-107.44112195843853</c:v>
                </c:pt>
                <c:pt idx="81">
                  <c:v>-112.43466405373411</c:v>
                </c:pt>
                <c:pt idx="82">
                  <c:v>-355.88115844365433</c:v>
                </c:pt>
                <c:pt idx="83">
                  <c:v>-111.30460250242078</c:v>
                </c:pt>
                <c:pt idx="84">
                  <c:v>-105.17616271104531</c:v>
                </c:pt>
                <c:pt idx="85">
                  <c:v>-101.86910934084241</c:v>
                </c:pt>
                <c:pt idx="86">
                  <c:v>-99.94148148894098</c:v>
                </c:pt>
                <c:pt idx="87">
                  <c:v>-98.99091352486559</c:v>
                </c:pt>
                <c:pt idx="88">
                  <c:v>-98.91851855958278</c:v>
                </c:pt>
                <c:pt idx="89">
                  <c:v>-99.82021495483448</c:v>
                </c:pt>
                <c:pt idx="90">
                  <c:v>-102.09534856306632</c:v>
                </c:pt>
                <c:pt idx="91">
                  <c:v>-107.18275568213359</c:v>
                </c:pt>
                <c:pt idx="92">
                  <c:v>-350.55406146305904</c:v>
                </c:pt>
                <c:pt idx="93">
                  <c:v>-106.19003216460797</c:v>
                </c:pt>
                <c:pt idx="94">
                  <c:v>-100.10739552497057</c:v>
                </c:pt>
                <c:pt idx="95">
                  <c:v>-96.83198582164667</c:v>
                </c:pt>
                <c:pt idx="96">
                  <c:v>-94.92235587499152</c:v>
                </c:pt>
                <c:pt idx="97">
                  <c:v>-93.97644047656954</c:v>
                </c:pt>
                <c:pt idx="98">
                  <c:v>-93.89545144280291</c:v>
                </c:pt>
                <c:pt idx="99">
                  <c:v>-94.77520789296028</c:v>
                </c:pt>
                <c:pt idx="100">
                  <c:v>-97.01475472018558</c:v>
                </c:pt>
                <c:pt idx="101">
                  <c:v>-102.05241396135716</c:v>
                </c:pt>
                <c:pt idx="102">
                  <c:v>-346.1815430446754</c:v>
                </c:pt>
                <c:pt idx="103">
                  <c:v>-100.91445596672872</c:v>
                </c:pt>
                <c:pt idx="104">
                  <c:v>-94.73400150601164</c:v>
                </c:pt>
                <c:pt idx="105">
                  <c:v>-91.34184745670433</c:v>
                </c:pt>
                <c:pt idx="106">
                  <c:v>-89.2944114552516</c:v>
                </c:pt>
                <c:pt idx="107">
                  <c:v>-88.18693231149697</c:v>
                </c:pt>
                <c:pt idx="108">
                  <c:v>-87.91721036136184</c:v>
                </c:pt>
                <c:pt idx="109">
                  <c:v>-88.57672117721636</c:v>
                </c:pt>
                <c:pt idx="110">
                  <c:v>-90.55892542999675</c:v>
                </c:pt>
                <c:pt idx="111">
                  <c:v>-95.29487066070472</c:v>
                </c:pt>
                <c:pt idx="112">
                  <c:v>-339.9768633449082</c:v>
                </c:pt>
                <c:pt idx="113">
                  <c:v>-93.37841734554024</c:v>
                </c:pt>
                <c:pt idx="114">
                  <c:v>-86.69002739599016</c:v>
                </c:pt>
                <c:pt idx="115">
                  <c:v>-82.67877144467343</c:v>
                </c:pt>
                <c:pt idx="116">
                  <c:v>-79.86213645029943</c:v>
                </c:pt>
                <c:pt idx="117">
                  <c:v>-77.77377040999951</c:v>
                </c:pt>
                <c:pt idx="118">
                  <c:v>-76.20638807331424</c:v>
                </c:pt>
                <c:pt idx="119">
                  <c:v>-75.05130571628973</c:v>
                </c:pt>
                <c:pt idx="120">
                  <c:v>-74.24672299247058</c:v>
                </c:pt>
                <c:pt idx="121">
                  <c:v>-73.75703526198009</c:v>
                </c:pt>
                <c:pt idx="122">
                  <c:v>-73.75609016756626</c:v>
                </c:pt>
                <c:pt idx="123">
                  <c:v>-73.66052438419476</c:v>
                </c:pt>
                <c:pt idx="124">
                  <c:v>-74.05369527894774</c:v>
                </c:pt>
                <c:pt idx="125">
                  <c:v>-74.76174924891832</c:v>
                </c:pt>
                <c:pt idx="126">
                  <c:v>-75.8202849694079</c:v>
                </c:pt>
                <c:pt idx="127">
                  <c:v>-77.29109681566695</c:v>
                </c:pt>
                <c:pt idx="128">
                  <c:v>-79.2828625315955</c:v>
                </c:pt>
                <c:pt idx="129">
                  <c:v>-82.00286137652263</c:v>
                </c:pt>
                <c:pt idx="130">
                  <c:v>-85.9174393488724</c:v>
                </c:pt>
                <c:pt idx="131">
                  <c:v>-92.50910346992781</c:v>
                </c:pt>
                <c:pt idx="132">
                  <c:v>-339.8215834342074</c:v>
                </c:pt>
                <c:pt idx="133">
                  <c:v>-94.23193740801621</c:v>
                </c:pt>
                <c:pt idx="134">
                  <c:v>-89.39908649044001</c:v>
                </c:pt>
                <c:pt idx="135">
                  <c:v>-87.31990442001131</c:v>
                </c:pt>
                <c:pt idx="136">
                  <c:v>-86.56333752355823</c:v>
                </c:pt>
                <c:pt idx="137">
                  <c:v>-86.73591896852543</c:v>
                </c:pt>
                <c:pt idx="138">
                  <c:v>-87.74616698907758</c:v>
                </c:pt>
                <c:pt idx="139">
                  <c:v>-89.69627502155419</c:v>
                </c:pt>
                <c:pt idx="140">
                  <c:v>-92.99099799163791</c:v>
                </c:pt>
                <c:pt idx="141">
                  <c:v>-99.07391195918066</c:v>
                </c:pt>
                <c:pt idx="142">
                  <c:v>-347.08357138485263</c:v>
                </c:pt>
                <c:pt idx="143">
                  <c:v>-100.01643529934866</c:v>
                </c:pt>
                <c:pt idx="144">
                  <c:v>-94.8808690703383</c:v>
                </c:pt>
                <c:pt idx="145">
                  <c:v>-92.54328018287924</c:v>
                </c:pt>
                <c:pt idx="146">
                  <c:v>-91.56534006137379</c:v>
                </c:pt>
                <c:pt idx="147">
                  <c:v>-91.54799721886077</c:v>
                </c:pt>
                <c:pt idx="148">
                  <c:v>-92.39542588433908</c:v>
                </c:pt>
                <c:pt idx="149">
                  <c:v>-94.20640752886278</c:v>
                </c:pt>
                <c:pt idx="150">
                  <c:v>-97.38300058461499</c:v>
                </c:pt>
                <c:pt idx="151">
                  <c:v>-103.36664538825885</c:v>
                </c:pt>
                <c:pt idx="152">
                  <c:v>-352.0470012877531</c:v>
                </c:pt>
                <c:pt idx="153">
                  <c:v>-104.16083194441723</c:v>
                </c:pt>
                <c:pt idx="154">
                  <c:v>-98.9738656523872</c:v>
                </c:pt>
                <c:pt idx="155">
                  <c:v>-96.59896958102178</c:v>
                </c:pt>
                <c:pt idx="156">
                  <c:v>-95.59730020828731</c:v>
                </c:pt>
                <c:pt idx="157">
                  <c:v>-95.56950437125344</c:v>
                </c:pt>
                <c:pt idx="158">
                  <c:v>-96.41965630782877</c:v>
                </c:pt>
                <c:pt idx="159">
                  <c:v>-98.2466354131756</c:v>
                </c:pt>
                <c:pt idx="160">
                  <c:v>-101.45279972661857</c:v>
                </c:pt>
                <c:pt idx="161">
                  <c:v>-107.4801024587348</c:v>
                </c:pt>
                <c:pt idx="162">
                  <c:v>-356.49125691230563</c:v>
                </c:pt>
                <c:pt idx="163">
                  <c:v>-108.40711458510646</c:v>
                </c:pt>
                <c:pt idx="164">
                  <c:v>-103.31164419744738</c:v>
                </c:pt>
                <c:pt idx="165">
                  <c:v>-101.04709020822234</c:v>
                </c:pt>
                <c:pt idx="166">
                  <c:v>-100.17674269948932</c:v>
                </c:pt>
                <c:pt idx="167">
                  <c:v>-100.30394286766187</c:v>
                </c:pt>
                <c:pt idx="168">
                  <c:v>-101.33617476474747</c:v>
                </c:pt>
                <c:pt idx="169">
                  <c:v>-103.37665962085099</c:v>
                </c:pt>
                <c:pt idx="170">
                  <c:v>-106.83333793840148</c:v>
                </c:pt>
                <c:pt idx="171">
                  <c:v>-113.15543561593907</c:v>
                </c:pt>
                <c:pt idx="172">
                  <c:v>-363.97805757031955</c:v>
                </c:pt>
                <c:pt idx="173">
                  <c:v>-114.84682596246925</c:v>
                </c:pt>
                <c:pt idx="174">
                  <c:v>-110.25208915244451</c:v>
                </c:pt>
                <c:pt idx="175">
                  <c:v>-108.59933690374235</c:v>
                </c:pt>
                <c:pt idx="176">
                  <c:v>-108.49078789661709</c:v>
                </c:pt>
                <c:pt idx="177">
                  <c:v>-109.59137200023</c:v>
                </c:pt>
                <c:pt idx="178">
                  <c:v>-111.91365665032939</c:v>
                </c:pt>
                <c:pt idx="179">
                  <c:v>-115.7610201056763</c:v>
                </c:pt>
                <c:pt idx="180">
                  <c:v>-121.99666155093502</c:v>
                </c:pt>
                <c:pt idx="181">
                  <c:v>-133.53645666030403</c:v>
                </c:pt>
                <c:pt idx="182">
                  <c:v>-635.1632529205807</c:v>
                </c:pt>
                <c:pt idx="183">
                  <c:v>-133.39168848181592</c:v>
                </c:pt>
                <c:pt idx="184">
                  <c:v>-121.70710508355799</c:v>
                </c:pt>
                <c:pt idx="185">
                  <c:v>-115.32663511180883</c:v>
                </c:pt>
                <c:pt idx="186">
                  <c:v>-111.33438273162128</c:v>
                </c:pt>
                <c:pt idx="187">
                  <c:v>-108.86712854714006</c:v>
                </c:pt>
                <c:pt idx="188">
                  <c:v>-107.6214740209949</c:v>
                </c:pt>
                <c:pt idx="189">
                  <c:v>-107.58483135429199</c:v>
                </c:pt>
                <c:pt idx="190">
                  <c:v>-109.09225021289222</c:v>
                </c:pt>
                <c:pt idx="191">
                  <c:v>-113.54149133222145</c:v>
                </c:pt>
                <c:pt idx="192">
                  <c:v>-364.6974710444849</c:v>
                </c:pt>
                <c:pt idx="193">
                  <c:v>-111.55853966163114</c:v>
                </c:pt>
                <c:pt idx="194">
                  <c:v>-105.09033442402098</c:v>
                </c:pt>
                <c:pt idx="195">
                  <c:v>-101.48730235521197</c:v>
                </c:pt>
                <c:pt idx="196">
                  <c:v>-99.30019610274583</c:v>
                </c:pt>
                <c:pt idx="197">
                  <c:v>-98.12105347916014</c:v>
                </c:pt>
                <c:pt idx="198">
                  <c:v>-97.8466313180607</c:v>
                </c:pt>
                <c:pt idx="199">
                  <c:v>-98.56942335919841</c:v>
                </c:pt>
                <c:pt idx="200">
                  <c:v>-100.68606590466274</c:v>
                </c:pt>
                <c:pt idx="201">
                  <c:v>-105.63324605568154</c:v>
                </c:pt>
                <c:pt idx="202">
                  <c:v>-359.018351892835</c:v>
                </c:pt>
                <c:pt idx="203">
                  <c:v>-104.4084240975732</c:v>
                </c:pt>
                <c:pt idx="204">
                  <c:v>-98.23155435280498</c:v>
                </c:pt>
                <c:pt idx="205">
                  <c:v>-94.87534934919786</c:v>
                </c:pt>
                <c:pt idx="206">
                  <c:v>-92.89783112671438</c:v>
                </c:pt>
                <c:pt idx="207">
                  <c:v>-91.89661643233065</c:v>
                </c:pt>
                <c:pt idx="208">
                  <c:v>-91.77280016459278</c:v>
                </c:pt>
                <c:pt idx="209">
                  <c:v>-92.62228185713779</c:v>
                </c:pt>
                <c:pt idx="210">
                  <c:v>-94.84438789140094</c:v>
                </c:pt>
                <c:pt idx="211">
                  <c:v>-99.87793442259799</c:v>
                </c:pt>
                <c:pt idx="212">
                  <c:v>-355.00238634384505</c:v>
                </c:pt>
                <c:pt idx="213">
                  <c:v>-98.77490657528901</c:v>
                </c:pt>
                <c:pt idx="214">
                  <c:v>-92.63578226872062</c:v>
                </c:pt>
                <c:pt idx="215">
                  <c:v>-89.3029639648818</c:v>
                </c:pt>
                <c:pt idx="216">
                  <c:v>-87.33498049248043</c:v>
                </c:pt>
                <c:pt idx="217">
                  <c:v>-86.32974176974052</c:v>
                </c:pt>
                <c:pt idx="218">
                  <c:v>-86.18843381552242</c:v>
                </c:pt>
                <c:pt idx="219">
                  <c:v>-87.00684898221687</c:v>
                </c:pt>
                <c:pt idx="220">
                  <c:v>-89.18400437892599</c:v>
                </c:pt>
                <c:pt idx="221">
                  <c:v>-94.15819319051698</c:v>
                </c:pt>
                <c:pt idx="222">
                  <c:v>-351.27812875595225</c:v>
                </c:pt>
                <c:pt idx="223">
                  <c:v>-92.88993626434754</c:v>
                </c:pt>
                <c:pt idx="224">
                  <c:v>-86.6425897545925</c:v>
                </c:pt>
                <c:pt idx="225">
                  <c:v>-83.18233743692326</c:v>
                </c:pt>
                <c:pt idx="226">
                  <c:v>-81.0655618737386</c:v>
                </c:pt>
                <c:pt idx="227">
                  <c:v>-79.88746535208092</c:v>
                </c:pt>
                <c:pt idx="228">
                  <c:v>-79.54581015737676</c:v>
                </c:pt>
                <c:pt idx="229">
                  <c:v>-80.13203219946946</c:v>
                </c:pt>
                <c:pt idx="230">
                  <c:v>-82.0395507845498</c:v>
                </c:pt>
                <c:pt idx="231">
                  <c:v>-86.6993702901285</c:v>
                </c:pt>
                <c:pt idx="232">
                  <c:v>-346.17354588982573</c:v>
                </c:pt>
                <c:pt idx="233">
                  <c:v>-84.6261630768246</c:v>
                </c:pt>
                <c:pt idx="234">
                  <c:v>-77.85704866484343</c:v>
                </c:pt>
                <c:pt idx="235">
                  <c:v>-73.76343536796142</c:v>
                </c:pt>
                <c:pt idx="236">
                  <c:v>-70.86275627677956</c:v>
                </c:pt>
                <c:pt idx="237">
                  <c:v>-68.68860297479716</c:v>
                </c:pt>
                <c:pt idx="238">
                  <c:v>-67.03363109280187</c:v>
                </c:pt>
                <c:pt idx="239">
                  <c:v>-65.78909491075324</c:v>
                </c:pt>
                <c:pt idx="240">
                  <c:v>-64.89312902273451</c:v>
                </c:pt>
                <c:pt idx="241">
                  <c:v>-64.31006046481191</c:v>
                </c:pt>
                <c:pt idx="242">
                  <c:v>-64.42848834057219</c:v>
                </c:pt>
                <c:pt idx="243">
                  <c:v>-64.02050399743962</c:v>
                </c:pt>
                <c:pt idx="244">
                  <c:v>-64.3138551040283</c:v>
                </c:pt>
                <c:pt idx="245">
                  <c:v>-64.9197810351316</c:v>
                </c:pt>
                <c:pt idx="246">
                  <c:v>-65.87379215324832</c:v>
                </c:pt>
                <c:pt idx="247">
                  <c:v>-67.23758963182519</c:v>
                </c:pt>
                <c:pt idx="248">
                  <c:v>-69.11975276240186</c:v>
                </c:pt>
                <c:pt idx="249">
                  <c:v>-71.72745670596106</c:v>
                </c:pt>
                <c:pt idx="250">
                  <c:v>-75.52693728341534</c:v>
                </c:pt>
                <c:pt idx="251">
                  <c:v>-82.00058478403925</c:v>
                </c:pt>
                <c:pt idx="252">
                  <c:v>-354.83210565851806</c:v>
                </c:pt>
                <c:pt idx="253">
                  <c:v>-83.4781249163163</c:v>
                </c:pt>
                <c:pt idx="254">
                  <c:v>-78.51772560343585</c:v>
                </c:pt>
                <c:pt idx="255">
                  <c:v>-76.30753215577455</c:v>
                </c:pt>
                <c:pt idx="256">
                  <c:v>-75.41633239638873</c:v>
                </c:pt>
                <c:pt idx="257">
                  <c:v>-75.4504903597539</c:v>
                </c:pt>
                <c:pt idx="258">
                  <c:v>-76.31834355784673</c:v>
                </c:pt>
                <c:pt idx="259">
                  <c:v>-78.12189204506568</c:v>
                </c:pt>
                <c:pt idx="260">
                  <c:v>-81.26568350874145</c:v>
                </c:pt>
                <c:pt idx="261">
                  <c:v>-87.19307157293444</c:v>
                </c:pt>
                <c:pt idx="262">
                  <c:v>-363.61660863893695</c:v>
                </c:pt>
                <c:pt idx="263">
                  <c:v>-87.80978495347306</c:v>
                </c:pt>
                <c:pt idx="264">
                  <c:v>-82.50339926358751</c:v>
                </c:pt>
                <c:pt idx="265">
                  <c:v>-79.98932161603513</c:v>
                </c:pt>
                <c:pt idx="266">
                  <c:v>-78.82889810963052</c:v>
                </c:pt>
                <c:pt idx="267">
                  <c:v>-78.62272414246027</c:v>
                </c:pt>
                <c:pt idx="268">
                  <c:v>-79.2745898084544</c:v>
                </c:pt>
                <c:pt idx="269">
                  <c:v>-80.88285771006754</c:v>
                </c:pt>
                <c:pt idx="270">
                  <c:v>-83.84912839211597</c:v>
                </c:pt>
                <c:pt idx="271">
                  <c:v>-89.61434031907751</c:v>
                </c:pt>
                <c:pt idx="272">
                  <c:v>-369.52152889213204</c:v>
                </c:pt>
                <c:pt idx="273">
                  <c:v>-89.94506653415401</c:v>
                </c:pt>
                <c:pt idx="274">
                  <c:v>-84.51179197133371</c:v>
                </c:pt>
                <c:pt idx="275">
                  <c:v>-81.87989816923859</c:v>
                </c:pt>
                <c:pt idx="276">
                  <c:v>-80.6097100520151</c:v>
                </c:pt>
                <c:pt idx="277">
                  <c:v>-80.30094449999454</c:v>
                </c:pt>
                <c:pt idx="278">
                  <c:v>-80.8566313001554</c:v>
                </c:pt>
                <c:pt idx="279">
                  <c:v>-82.3744713842253</c:v>
                </c:pt>
                <c:pt idx="280">
                  <c:v>-85.25548645540005</c:v>
                </c:pt>
                <c:pt idx="281">
                  <c:v>-90.94010610030236</c:v>
                </c:pt>
                <c:pt idx="282">
                  <c:v>-384.66733794096996</c:v>
                </c:pt>
                <c:pt idx="283">
                  <c:v>-91.12189059908373</c:v>
                </c:pt>
                <c:pt idx="284">
                  <c:v>-85.61951257148985</c:v>
                </c:pt>
                <c:pt idx="285">
                  <c:v>-82.92165729266017</c:v>
                </c:pt>
                <c:pt idx="286">
                  <c:v>-81.58836418520357</c:v>
                </c:pt>
                <c:pt idx="287">
                  <c:v>-81.21909267887517</c:v>
                </c:pt>
                <c:pt idx="288">
                  <c:v>-81.71663951101556</c:v>
                </c:pt>
                <c:pt idx="289">
                  <c:v>-83.17849384764516</c:v>
                </c:pt>
                <c:pt idx="290">
                  <c:v>-86.00548423523556</c:v>
                </c:pt>
                <c:pt idx="291">
                  <c:v>-91.63786340598529</c:v>
                </c:pt>
                <c:pt idx="292">
                  <c:v>-381.38831730635644</c:v>
                </c:pt>
                <c:pt idx="293">
                  <c:v>-91.71988194527309</c:v>
                </c:pt>
                <c:pt idx="294">
                  <c:v>-86.16968949932689</c:v>
                </c:pt>
                <c:pt idx="295">
                  <c:v>-83.4252232849086</c:v>
                </c:pt>
                <c:pt idx="296">
                  <c:v>-82.04640200193852</c:v>
                </c:pt>
                <c:pt idx="297">
                  <c:v>-81.63257182678869</c:v>
                </c:pt>
                <c:pt idx="298">
                  <c:v>-82.08642277364305</c:v>
                </c:pt>
                <c:pt idx="299">
                  <c:v>-83.5053429712802</c:v>
                </c:pt>
                <c:pt idx="300">
                  <c:v>-86.2900648507173</c:v>
                </c:pt>
                <c:pt idx="301">
                  <c:v>-91.8807492539703</c:v>
                </c:pt>
                <c:pt idx="302">
                  <c:v>-471.9368964784346</c:v>
                </c:pt>
                <c:pt idx="303">
                  <c:v>-91.8807492539703</c:v>
                </c:pt>
                <c:pt idx="304">
                  <c:v>-86.2900648507173</c:v>
                </c:pt>
                <c:pt idx="305">
                  <c:v>-83.5053429712802</c:v>
                </c:pt>
                <c:pt idx="306">
                  <c:v>-82.08642277364305</c:v>
                </c:pt>
                <c:pt idx="307">
                  <c:v>-81.63257182678869</c:v>
                </c:pt>
                <c:pt idx="308">
                  <c:v>-82.04640200193852</c:v>
                </c:pt>
                <c:pt idx="309">
                  <c:v>-83.4252232849086</c:v>
                </c:pt>
                <c:pt idx="310">
                  <c:v>-86.16968949932689</c:v>
                </c:pt>
                <c:pt idx="311">
                  <c:v>-91.71988194527309</c:v>
                </c:pt>
                <c:pt idx="312">
                  <c:v>-381.38831730635644</c:v>
                </c:pt>
                <c:pt idx="313">
                  <c:v>-91.63786340598529</c:v>
                </c:pt>
                <c:pt idx="314">
                  <c:v>-86.00548423523556</c:v>
                </c:pt>
                <c:pt idx="315">
                  <c:v>-83.17849384764516</c:v>
                </c:pt>
                <c:pt idx="316">
                  <c:v>-81.71663951101556</c:v>
                </c:pt>
                <c:pt idx="317">
                  <c:v>-81.21909267887517</c:v>
                </c:pt>
                <c:pt idx="318">
                  <c:v>-81.58836418520357</c:v>
                </c:pt>
                <c:pt idx="319">
                  <c:v>-82.92165729266017</c:v>
                </c:pt>
                <c:pt idx="320">
                  <c:v>-85.61951257148985</c:v>
                </c:pt>
                <c:pt idx="321">
                  <c:v>-91.12189059908373</c:v>
                </c:pt>
                <c:pt idx="322">
                  <c:v>-384.66733794096996</c:v>
                </c:pt>
                <c:pt idx="323">
                  <c:v>-90.94010610030236</c:v>
                </c:pt>
                <c:pt idx="324">
                  <c:v>-85.25548645540005</c:v>
                </c:pt>
                <c:pt idx="325">
                  <c:v>-82.3744713842253</c:v>
                </c:pt>
                <c:pt idx="326">
                  <c:v>-80.8566313001554</c:v>
                </c:pt>
                <c:pt idx="327">
                  <c:v>-80.30094449999454</c:v>
                </c:pt>
                <c:pt idx="328">
                  <c:v>-80.6097100520151</c:v>
                </c:pt>
                <c:pt idx="329">
                  <c:v>-81.87989816923859</c:v>
                </c:pt>
                <c:pt idx="330">
                  <c:v>-84.51179197133371</c:v>
                </c:pt>
                <c:pt idx="331">
                  <c:v>-89.94506653415401</c:v>
                </c:pt>
                <c:pt idx="332">
                  <c:v>-369.52152889213204</c:v>
                </c:pt>
                <c:pt idx="333">
                  <c:v>-89.61434031907751</c:v>
                </c:pt>
                <c:pt idx="334">
                  <c:v>-83.84912839211597</c:v>
                </c:pt>
                <c:pt idx="335">
                  <c:v>-80.88285771006754</c:v>
                </c:pt>
                <c:pt idx="336">
                  <c:v>-79.2745898084544</c:v>
                </c:pt>
                <c:pt idx="337">
                  <c:v>-78.62272414246027</c:v>
                </c:pt>
                <c:pt idx="338">
                  <c:v>-78.82889810963052</c:v>
                </c:pt>
                <c:pt idx="339">
                  <c:v>-79.98932161603513</c:v>
                </c:pt>
                <c:pt idx="340">
                  <c:v>-82.50339926358751</c:v>
                </c:pt>
                <c:pt idx="341">
                  <c:v>-87.80978495347306</c:v>
                </c:pt>
                <c:pt idx="342">
                  <c:v>-363.61660863893695</c:v>
                </c:pt>
                <c:pt idx="343">
                  <c:v>-87.19307157293444</c:v>
                </c:pt>
                <c:pt idx="344">
                  <c:v>-81.26568350874145</c:v>
                </c:pt>
                <c:pt idx="345">
                  <c:v>-78.12189204506568</c:v>
                </c:pt>
                <c:pt idx="346">
                  <c:v>-76.31834355784673</c:v>
                </c:pt>
                <c:pt idx="347">
                  <c:v>-75.4504903597539</c:v>
                </c:pt>
                <c:pt idx="348">
                  <c:v>-75.41633239638873</c:v>
                </c:pt>
                <c:pt idx="349">
                  <c:v>-76.30753215577455</c:v>
                </c:pt>
                <c:pt idx="350">
                  <c:v>-78.51772560343585</c:v>
                </c:pt>
                <c:pt idx="351">
                  <c:v>-83.4781249163163</c:v>
                </c:pt>
                <c:pt idx="352">
                  <c:v>-354.83210565851806</c:v>
                </c:pt>
                <c:pt idx="353">
                  <c:v>-82.00058478403925</c:v>
                </c:pt>
                <c:pt idx="354">
                  <c:v>-75.52693728341534</c:v>
                </c:pt>
                <c:pt idx="355">
                  <c:v>-71.72745670596106</c:v>
                </c:pt>
                <c:pt idx="356">
                  <c:v>-69.11975276240186</c:v>
                </c:pt>
                <c:pt idx="357">
                  <c:v>-67.23758963182519</c:v>
                </c:pt>
                <c:pt idx="358">
                  <c:v>-65.87379215324832</c:v>
                </c:pt>
                <c:pt idx="359">
                  <c:v>-64.9197810351316</c:v>
                </c:pt>
                <c:pt idx="360">
                  <c:v>-64.3138551040283</c:v>
                </c:pt>
                <c:pt idx="361">
                  <c:v>-64.02050399743962</c:v>
                </c:pt>
                <c:pt idx="362">
                  <c:v>-64.42848834057219</c:v>
                </c:pt>
                <c:pt idx="363">
                  <c:v>-64.31006046481191</c:v>
                </c:pt>
                <c:pt idx="364">
                  <c:v>-64.89312902273451</c:v>
                </c:pt>
                <c:pt idx="365">
                  <c:v>-65.78909491075324</c:v>
                </c:pt>
                <c:pt idx="366">
                  <c:v>-67.03363109280187</c:v>
                </c:pt>
                <c:pt idx="367">
                  <c:v>-68.68860297479716</c:v>
                </c:pt>
                <c:pt idx="368">
                  <c:v>-70.86275627677956</c:v>
                </c:pt>
                <c:pt idx="369">
                  <c:v>-73.76343536796142</c:v>
                </c:pt>
                <c:pt idx="370">
                  <c:v>-77.85704866484343</c:v>
                </c:pt>
                <c:pt idx="371">
                  <c:v>-84.6261630768246</c:v>
                </c:pt>
                <c:pt idx="372">
                  <c:v>-346.17354588982573</c:v>
                </c:pt>
                <c:pt idx="373">
                  <c:v>-86.6993702901285</c:v>
                </c:pt>
                <c:pt idx="374">
                  <c:v>-82.0395507845498</c:v>
                </c:pt>
                <c:pt idx="375">
                  <c:v>-80.13203219946946</c:v>
                </c:pt>
                <c:pt idx="376">
                  <c:v>-79.54581015737676</c:v>
                </c:pt>
                <c:pt idx="377">
                  <c:v>-79.88746535208092</c:v>
                </c:pt>
                <c:pt idx="378">
                  <c:v>-81.0655618737386</c:v>
                </c:pt>
                <c:pt idx="379">
                  <c:v>-83.18233743692326</c:v>
                </c:pt>
                <c:pt idx="380">
                  <c:v>-86.6425897545925</c:v>
                </c:pt>
                <c:pt idx="381">
                  <c:v>-92.88993626434754</c:v>
                </c:pt>
                <c:pt idx="382">
                  <c:v>-351.27812875595225</c:v>
                </c:pt>
                <c:pt idx="383">
                  <c:v>-94.15819319051698</c:v>
                </c:pt>
                <c:pt idx="384">
                  <c:v>-89.18400437892599</c:v>
                </c:pt>
                <c:pt idx="385">
                  <c:v>-87.00684898221687</c:v>
                </c:pt>
                <c:pt idx="386">
                  <c:v>-86.18843381552242</c:v>
                </c:pt>
                <c:pt idx="387">
                  <c:v>-86.32974176974052</c:v>
                </c:pt>
                <c:pt idx="388">
                  <c:v>-87.33498049248043</c:v>
                </c:pt>
                <c:pt idx="389">
                  <c:v>-89.3029639648818</c:v>
                </c:pt>
                <c:pt idx="390">
                  <c:v>-92.63578226872062</c:v>
                </c:pt>
                <c:pt idx="391">
                  <c:v>-98.77490657528901</c:v>
                </c:pt>
                <c:pt idx="392">
                  <c:v>-355.00238634384505</c:v>
                </c:pt>
                <c:pt idx="393">
                  <c:v>-99.87793442259799</c:v>
                </c:pt>
                <c:pt idx="394">
                  <c:v>-94.84438789140094</c:v>
                </c:pt>
                <c:pt idx="395">
                  <c:v>-92.62228185713779</c:v>
                </c:pt>
                <c:pt idx="396">
                  <c:v>-91.77280016459278</c:v>
                </c:pt>
                <c:pt idx="397">
                  <c:v>-91.89661643233065</c:v>
                </c:pt>
                <c:pt idx="398">
                  <c:v>-92.89783112671438</c:v>
                </c:pt>
                <c:pt idx="399">
                  <c:v>-94.87534934919786</c:v>
                </c:pt>
                <c:pt idx="400">
                  <c:v>-98.23155435280498</c:v>
                </c:pt>
                <c:pt idx="401">
                  <c:v>-104.4084240975732</c:v>
                </c:pt>
                <c:pt idx="402">
                  <c:v>-359.018351892835</c:v>
                </c:pt>
                <c:pt idx="403">
                  <c:v>-105.63324605568154</c:v>
                </c:pt>
                <c:pt idx="404">
                  <c:v>-100.68606590466274</c:v>
                </c:pt>
                <c:pt idx="405">
                  <c:v>-98.56942335919841</c:v>
                </c:pt>
                <c:pt idx="406">
                  <c:v>-97.8466313180607</c:v>
                </c:pt>
                <c:pt idx="407">
                  <c:v>-98.12105347916014</c:v>
                </c:pt>
                <c:pt idx="408">
                  <c:v>-99.30019610274583</c:v>
                </c:pt>
                <c:pt idx="409">
                  <c:v>-101.48730235521197</c:v>
                </c:pt>
                <c:pt idx="410">
                  <c:v>-105.09033442402098</c:v>
                </c:pt>
                <c:pt idx="411">
                  <c:v>-111.55853966163114</c:v>
                </c:pt>
                <c:pt idx="412">
                  <c:v>-364.6974710444849</c:v>
                </c:pt>
                <c:pt idx="413">
                  <c:v>-113.54149133222145</c:v>
                </c:pt>
                <c:pt idx="414">
                  <c:v>-109.09225021289222</c:v>
                </c:pt>
                <c:pt idx="415">
                  <c:v>-107.58483135429199</c:v>
                </c:pt>
                <c:pt idx="416">
                  <c:v>-107.6214740209949</c:v>
                </c:pt>
                <c:pt idx="417">
                  <c:v>-108.86712854714006</c:v>
                </c:pt>
                <c:pt idx="418">
                  <c:v>-111.33438273162128</c:v>
                </c:pt>
                <c:pt idx="419">
                  <c:v>-115.32663511180883</c:v>
                </c:pt>
                <c:pt idx="420">
                  <c:v>-121.70710508355799</c:v>
                </c:pt>
                <c:pt idx="421">
                  <c:v>-133.39168848181592</c:v>
                </c:pt>
                <c:pt idx="422">
                  <c:v>-635.1632529205807</c:v>
                </c:pt>
                <c:pt idx="423">
                  <c:v>-133.53645666030403</c:v>
                </c:pt>
                <c:pt idx="424">
                  <c:v>-121.99666155093502</c:v>
                </c:pt>
                <c:pt idx="425">
                  <c:v>-115.7610201056763</c:v>
                </c:pt>
                <c:pt idx="426">
                  <c:v>-111.91365665032939</c:v>
                </c:pt>
                <c:pt idx="427">
                  <c:v>-109.59137200023</c:v>
                </c:pt>
                <c:pt idx="428">
                  <c:v>-108.49078789661709</c:v>
                </c:pt>
                <c:pt idx="429">
                  <c:v>-108.59933690374235</c:v>
                </c:pt>
                <c:pt idx="430">
                  <c:v>-110.25208915244451</c:v>
                </c:pt>
                <c:pt idx="431">
                  <c:v>-114.84682596246925</c:v>
                </c:pt>
                <c:pt idx="432">
                  <c:v>-363.97805757031955</c:v>
                </c:pt>
                <c:pt idx="433">
                  <c:v>-113.15543561593907</c:v>
                </c:pt>
                <c:pt idx="434">
                  <c:v>-106.83333793840148</c:v>
                </c:pt>
                <c:pt idx="435">
                  <c:v>-103.37665962085099</c:v>
                </c:pt>
                <c:pt idx="436">
                  <c:v>-101.33617476474747</c:v>
                </c:pt>
                <c:pt idx="437">
                  <c:v>-100.30394286766187</c:v>
                </c:pt>
                <c:pt idx="438">
                  <c:v>-100.17674269948932</c:v>
                </c:pt>
                <c:pt idx="439">
                  <c:v>-101.04709020822234</c:v>
                </c:pt>
                <c:pt idx="440">
                  <c:v>-103.31164419744738</c:v>
                </c:pt>
                <c:pt idx="441">
                  <c:v>-108.40711458510646</c:v>
                </c:pt>
                <c:pt idx="442">
                  <c:v>-356.49125691230563</c:v>
                </c:pt>
                <c:pt idx="443">
                  <c:v>-107.4801024587348</c:v>
                </c:pt>
                <c:pt idx="444">
                  <c:v>-101.45279972661857</c:v>
                </c:pt>
                <c:pt idx="445">
                  <c:v>-98.2466354131756</c:v>
                </c:pt>
                <c:pt idx="446">
                  <c:v>-96.41965630782877</c:v>
                </c:pt>
                <c:pt idx="447">
                  <c:v>-95.56950437125344</c:v>
                </c:pt>
                <c:pt idx="448">
                  <c:v>-95.59730020828731</c:v>
                </c:pt>
                <c:pt idx="449">
                  <c:v>-96.59896958102178</c:v>
                </c:pt>
                <c:pt idx="450">
                  <c:v>-98.9738656523872</c:v>
                </c:pt>
                <c:pt idx="451">
                  <c:v>-104.16083194441723</c:v>
                </c:pt>
                <c:pt idx="452">
                  <c:v>-352.0470012877531</c:v>
                </c:pt>
                <c:pt idx="453">
                  <c:v>-103.36664538825885</c:v>
                </c:pt>
                <c:pt idx="454">
                  <c:v>-97.38300058461499</c:v>
                </c:pt>
                <c:pt idx="455">
                  <c:v>-94.20640752886278</c:v>
                </c:pt>
                <c:pt idx="456">
                  <c:v>-92.39542588433908</c:v>
                </c:pt>
                <c:pt idx="457">
                  <c:v>-91.54799721886077</c:v>
                </c:pt>
                <c:pt idx="458">
                  <c:v>-91.56534006137379</c:v>
                </c:pt>
                <c:pt idx="459">
                  <c:v>-92.54328018287924</c:v>
                </c:pt>
                <c:pt idx="460">
                  <c:v>-94.8808690703383</c:v>
                </c:pt>
                <c:pt idx="461">
                  <c:v>-100.01643529934866</c:v>
                </c:pt>
                <c:pt idx="462">
                  <c:v>-347.08357138485263</c:v>
                </c:pt>
                <c:pt idx="463">
                  <c:v>-99.07391195918066</c:v>
                </c:pt>
                <c:pt idx="464">
                  <c:v>-92.99099799163791</c:v>
                </c:pt>
                <c:pt idx="465">
                  <c:v>-89.69627502155419</c:v>
                </c:pt>
                <c:pt idx="466">
                  <c:v>-87.74616698907758</c:v>
                </c:pt>
                <c:pt idx="467">
                  <c:v>-86.73591896852543</c:v>
                </c:pt>
                <c:pt idx="468">
                  <c:v>-86.56333752355823</c:v>
                </c:pt>
                <c:pt idx="469">
                  <c:v>-87.31990442001131</c:v>
                </c:pt>
                <c:pt idx="470">
                  <c:v>-89.39908649044001</c:v>
                </c:pt>
                <c:pt idx="471">
                  <c:v>-94.23193740801621</c:v>
                </c:pt>
                <c:pt idx="472">
                  <c:v>-339.8215834342074</c:v>
                </c:pt>
                <c:pt idx="473">
                  <c:v>-92.50910346992781</c:v>
                </c:pt>
                <c:pt idx="474">
                  <c:v>-85.9174393488724</c:v>
                </c:pt>
                <c:pt idx="475">
                  <c:v>-82.00286137652263</c:v>
                </c:pt>
                <c:pt idx="476">
                  <c:v>-79.2828625315955</c:v>
                </c:pt>
                <c:pt idx="477">
                  <c:v>-77.29109681566695</c:v>
                </c:pt>
                <c:pt idx="478">
                  <c:v>-75.8202849694079</c:v>
                </c:pt>
                <c:pt idx="479">
                  <c:v>-74.76174924891832</c:v>
                </c:pt>
                <c:pt idx="480">
                  <c:v>-74.05369527894774</c:v>
                </c:pt>
                <c:pt idx="481">
                  <c:v>-73.66052438419476</c:v>
                </c:pt>
                <c:pt idx="482">
                  <c:v>-73.75609016756626</c:v>
                </c:pt>
                <c:pt idx="483">
                  <c:v>-73.75703526198009</c:v>
                </c:pt>
                <c:pt idx="484">
                  <c:v>-74.24672299247058</c:v>
                </c:pt>
                <c:pt idx="485">
                  <c:v>-75.05130571628973</c:v>
                </c:pt>
                <c:pt idx="486">
                  <c:v>-76.20638807331424</c:v>
                </c:pt>
                <c:pt idx="487">
                  <c:v>-77.77377040999951</c:v>
                </c:pt>
                <c:pt idx="488">
                  <c:v>-79.86213645029943</c:v>
                </c:pt>
                <c:pt idx="489">
                  <c:v>-82.67877144467343</c:v>
                </c:pt>
                <c:pt idx="490">
                  <c:v>-86.69002739599016</c:v>
                </c:pt>
                <c:pt idx="491">
                  <c:v>-93.37841734554024</c:v>
                </c:pt>
                <c:pt idx="492">
                  <c:v>-339.9768633449082</c:v>
                </c:pt>
                <c:pt idx="493">
                  <c:v>-95.29487066070472</c:v>
                </c:pt>
                <c:pt idx="494">
                  <c:v>-90.55892542999675</c:v>
                </c:pt>
                <c:pt idx="495">
                  <c:v>-88.57672117721636</c:v>
                </c:pt>
                <c:pt idx="496">
                  <c:v>-87.91721036136184</c:v>
                </c:pt>
                <c:pt idx="497">
                  <c:v>-88.18693231149697</c:v>
                </c:pt>
                <c:pt idx="498">
                  <c:v>-89.2944114552516</c:v>
                </c:pt>
                <c:pt idx="499">
                  <c:v>-91.34184745670433</c:v>
                </c:pt>
                <c:pt idx="500">
                  <c:v>-94.73400150601164</c:v>
                </c:pt>
                <c:pt idx="501">
                  <c:v>-100.91445596672872</c:v>
                </c:pt>
                <c:pt idx="502">
                  <c:v>-346.1815430446754</c:v>
                </c:pt>
                <c:pt idx="503">
                  <c:v>-102.05241396135716</c:v>
                </c:pt>
                <c:pt idx="504">
                  <c:v>-97.01475472018558</c:v>
                </c:pt>
                <c:pt idx="505">
                  <c:v>-94.77520789296028</c:v>
                </c:pt>
                <c:pt idx="506">
                  <c:v>-93.89545144280291</c:v>
                </c:pt>
                <c:pt idx="507">
                  <c:v>-93.97644047656954</c:v>
                </c:pt>
                <c:pt idx="508">
                  <c:v>-94.92235587499152</c:v>
                </c:pt>
                <c:pt idx="509">
                  <c:v>-96.83198582164667</c:v>
                </c:pt>
                <c:pt idx="510">
                  <c:v>-100.10739552497057</c:v>
                </c:pt>
                <c:pt idx="511">
                  <c:v>-106.19003216460797</c:v>
                </c:pt>
                <c:pt idx="512">
                  <c:v>-350.55406146305904</c:v>
                </c:pt>
                <c:pt idx="513">
                  <c:v>-107.18275568213359</c:v>
                </c:pt>
                <c:pt idx="514">
                  <c:v>-102.09534856306632</c:v>
                </c:pt>
                <c:pt idx="515">
                  <c:v>-99.82021495483448</c:v>
                </c:pt>
                <c:pt idx="516">
                  <c:v>-98.91851855958278</c:v>
                </c:pt>
                <c:pt idx="517">
                  <c:v>-98.99091352486559</c:v>
                </c:pt>
                <c:pt idx="518">
                  <c:v>-99.94148148894098</c:v>
                </c:pt>
                <c:pt idx="519">
                  <c:v>-101.86910934084241</c:v>
                </c:pt>
                <c:pt idx="520">
                  <c:v>-105.17616271104531</c:v>
                </c:pt>
                <c:pt idx="521">
                  <c:v>-111.30460250242078</c:v>
                </c:pt>
                <c:pt idx="522">
                  <c:v>-355.88115844365433</c:v>
                </c:pt>
                <c:pt idx="523">
                  <c:v>-112.43466405373411</c:v>
                </c:pt>
                <c:pt idx="524">
                  <c:v>-107.44112195843853</c:v>
                </c:pt>
                <c:pt idx="525">
                  <c:v>-105.27877612605877</c:v>
                </c:pt>
                <c:pt idx="526">
                  <c:v>-104.5109248987685</c:v>
                </c:pt>
                <c:pt idx="527">
                  <c:v>-104.74091785998834</c:v>
                </c:pt>
                <c:pt idx="528">
                  <c:v>-105.87624758039772</c:v>
                </c:pt>
                <c:pt idx="529">
                  <c:v>-108.02014394536903</c:v>
                </c:pt>
                <c:pt idx="530">
                  <c:v>-111.58055625428888</c:v>
                </c:pt>
                <c:pt idx="531">
                  <c:v>-118.006719349612</c:v>
                </c:pt>
                <c:pt idx="532">
                  <c:v>-361.88525034659256</c:v>
                </c:pt>
                <c:pt idx="533">
                  <c:v>-119.9072713543346</c:v>
                </c:pt>
                <c:pt idx="534">
                  <c:v>-115.41764945730777</c:v>
                </c:pt>
                <c:pt idx="535">
                  <c:v>-113.87038090514429</c:v>
                </c:pt>
                <c:pt idx="536">
                  <c:v>-113.867694142468</c:v>
                </c:pt>
                <c:pt idx="537">
                  <c:v>-115.0745289855017</c:v>
                </c:pt>
                <c:pt idx="538">
                  <c:v>-117.50346300648363</c:v>
                </c:pt>
                <c:pt idx="539">
                  <c:v>-121.45788479708546</c:v>
                </c:pt>
                <c:pt idx="540">
                  <c:v>-127.80100407856209</c:v>
                </c:pt>
                <c:pt idx="541">
                  <c:v>-139.44870727292087</c:v>
                </c:pt>
                <c:pt idx="542">
                  <c:v>-624.4728693643652</c:v>
                </c:pt>
                <c:pt idx="543">
                  <c:v>-139.52109010548025</c:v>
                </c:pt>
                <c:pt idx="544">
                  <c:v>-127.94577225705224</c:v>
                </c:pt>
                <c:pt idx="545">
                  <c:v>-121.67504334885675</c:v>
                </c:pt>
                <c:pt idx="546">
                  <c:v>-117.79301947386067</c:v>
                </c:pt>
                <c:pt idx="547">
                  <c:v>-115.43649342736029</c:v>
                </c:pt>
                <c:pt idx="548">
                  <c:v>-114.3020791363337</c:v>
                </c:pt>
                <c:pt idx="549">
                  <c:v>-114.37720154981628</c:v>
                </c:pt>
                <c:pt idx="550">
                  <c:v>-115.99692337601043</c:v>
                </c:pt>
                <c:pt idx="551">
                  <c:v>-120.55901869839599</c:v>
                </c:pt>
                <c:pt idx="552">
                  <c:v>-362.3234339072186</c:v>
                </c:pt>
                <c:pt idx="553">
                  <c:v>-118.803484132449</c:v>
                </c:pt>
                <c:pt idx="554">
                  <c:v>-112.44987012991756</c:v>
                </c:pt>
                <c:pt idx="555">
                  <c:v>-108.96203722502692</c:v>
                </c:pt>
                <c:pt idx="556">
                  <c:v>-106.8907531298508</c:v>
                </c:pt>
                <c:pt idx="557">
                  <c:v>-105.82807110644113</c:v>
                </c:pt>
                <c:pt idx="558">
                  <c:v>-105.67076383832182</c:v>
                </c:pt>
                <c:pt idx="559">
                  <c:v>-106.51134133171942</c:v>
                </c:pt>
                <c:pt idx="560">
                  <c:v>-108.7464565886857</c:v>
                </c:pt>
                <c:pt idx="561">
                  <c:v>-113.81281386164581</c:v>
                </c:pt>
                <c:pt idx="562">
                  <c:v>-355.08872018239293</c:v>
                </c:pt>
                <c:pt idx="563">
                  <c:v>-112.8285303523967</c:v>
                </c:pt>
                <c:pt idx="564">
                  <c:v>-106.77305866535418</c:v>
                </c:pt>
                <c:pt idx="565">
                  <c:v>-103.53902963367064</c:v>
                </c:pt>
                <c:pt idx="566">
                  <c:v>-101.68448500332103</c:v>
                </c:pt>
                <c:pt idx="567">
                  <c:v>-100.80706180529033</c:v>
                </c:pt>
                <c:pt idx="568">
                  <c:v>-100.80787582521972</c:v>
                </c:pt>
                <c:pt idx="569">
                  <c:v>-101.7828481133491</c:v>
                </c:pt>
                <c:pt idx="570">
                  <c:v>-104.1313272250624</c:v>
                </c:pt>
                <c:pt idx="571">
                  <c:v>-109.29215217621629</c:v>
                </c:pt>
                <c:pt idx="572">
                  <c:v>-350.2812825729117</c:v>
                </c:pt>
                <c:pt idx="573">
                  <c:v>-108.4464922598876</c:v>
                </c:pt>
                <c:pt idx="574">
                  <c:v>-102.43750690640536</c:v>
                </c:pt>
                <c:pt idx="575">
                  <c:v>-99.23583185332694</c:v>
                </c:pt>
                <c:pt idx="576">
                  <c:v>-97.40002272401816</c:v>
                </c:pt>
                <c:pt idx="577">
                  <c:v>-96.5280171320604</c:v>
                </c:pt>
                <c:pt idx="578">
                  <c:v>-96.52102973558871</c:v>
                </c:pt>
                <c:pt idx="579">
                  <c:v>-97.47488251598283</c:v>
                </c:pt>
                <c:pt idx="580">
                  <c:v>-99.78862324960987</c:v>
                </c:pt>
                <c:pt idx="581">
                  <c:v>-104.90057687840796</c:v>
                </c:pt>
                <c:pt idx="582">
                  <c:v>-345.47656721018535</c:v>
                </c:pt>
                <c:pt idx="583">
                  <c:v>-103.91152083664954</c:v>
                </c:pt>
                <c:pt idx="584">
                  <c:v>-97.80567986717459</c:v>
                </c:pt>
                <c:pt idx="585">
                  <c:v>-94.48825164396206</c:v>
                </c:pt>
                <c:pt idx="586">
                  <c:v>-92.51565682906505</c:v>
                </c:pt>
                <c:pt idx="587">
                  <c:v>-91.48313728441778</c:v>
                </c:pt>
                <c:pt idx="588">
                  <c:v>-91.28849642533791</c:v>
                </c:pt>
                <c:pt idx="589">
                  <c:v>-92.02321293173893</c:v>
                </c:pt>
                <c:pt idx="590">
                  <c:v>-94.08075061110603</c:v>
                </c:pt>
                <c:pt idx="591">
                  <c:v>-98.89216017087026</c:v>
                </c:pt>
                <c:pt idx="592">
                  <c:v>-338.7777522690948</c:v>
                </c:pt>
                <c:pt idx="593">
                  <c:v>-97.12704104180695</c:v>
                </c:pt>
                <c:pt idx="594">
                  <c:v>-90.51452743969192</c:v>
                </c:pt>
                <c:pt idx="595">
                  <c:v>-86.57929172103042</c:v>
                </c:pt>
                <c:pt idx="596">
                  <c:v>-83.83882417418775</c:v>
                </c:pt>
                <c:pt idx="597">
                  <c:v>-81.82677616150514</c:v>
                </c:pt>
                <c:pt idx="598">
                  <c:v>-80.33586583430426</c:v>
                </c:pt>
                <c:pt idx="599">
                  <c:v>-79.25741290802688</c:v>
                </c:pt>
                <c:pt idx="600">
                  <c:v>-78.52962051429527</c:v>
                </c:pt>
                <c:pt idx="601">
                  <c:v>-78.11688753108601</c:v>
                </c:pt>
                <c:pt idx="602">
                  <c:v>-78.50844023368927</c:v>
                </c:pt>
                <c:pt idx="603">
                  <c:v>-78.17479367647275</c:v>
                </c:pt>
                <c:pt idx="604">
                  <c:v>-78.6454340919117</c:v>
                </c:pt>
                <c:pt idx="605">
                  <c:v>-79.43113649172686</c:v>
                </c:pt>
                <c:pt idx="606">
                  <c:v>-80.56750328529802</c:v>
                </c:pt>
              </c:numCache>
            </c:numRef>
          </c:yVal>
          <c:smooth val="1"/>
        </c:ser>
        <c:axId val="21588089"/>
        <c:axId val="60075074"/>
      </c:scatterChart>
      <c:valAx>
        <c:axId val="21588089"/>
        <c:scaling>
          <c:orientation val="minMax"/>
          <c:max val="3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Frequenzablage [MHz]</a:t>
                </a:r>
              </a:p>
            </c:rich>
          </c:tx>
          <c:layout>
            <c:manualLayout>
              <c:xMode val="factor"/>
              <c:yMode val="factor"/>
              <c:x val="-0.02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075074"/>
        <c:crossesAt val="-100"/>
        <c:crossBetween val="midCat"/>
        <c:dispUnits/>
        <c:majorUnit val="10"/>
      </c:valAx>
      <c:valAx>
        <c:axId val="60075074"/>
        <c:scaling>
          <c:orientation val="minMax"/>
          <c:max val="-5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Spektraldichte [dbW/Hz]</a:t>
                </a:r>
              </a:p>
            </c:rich>
          </c:tx>
          <c:layout>
            <c:manualLayout>
              <c:xMode val="factor"/>
              <c:yMode val="factor"/>
              <c:x val="-0.013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588089"/>
        <c:crosses val="autoZero"/>
        <c:crossBetween val="midCat"/>
        <c:dispUnits/>
        <c:maj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9"/>
          <c:y val="0.8855"/>
          <c:w val="0.1762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Spektraldichteverteilung SinBOC-Modulation</a:t>
            </a:r>
          </a:p>
        </c:rich>
      </c:tx>
      <c:layout>
        <c:manualLayout>
          <c:xMode val="factor"/>
          <c:yMode val="factor"/>
          <c:x val="-0.00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8125"/>
          <c:w val="0.75625"/>
          <c:h val="0.625"/>
        </c:manualLayout>
      </c:layout>
      <c:scatterChart>
        <c:scatterStyle val="smooth"/>
        <c:varyColors val="0"/>
        <c:ser>
          <c:idx val="0"/>
          <c:order val="0"/>
          <c:tx>
            <c:strRef>
              <c:f>Parameter!$E$12</c:f>
              <c:strCache>
                <c:ptCount val="1"/>
                <c:pt idx="0">
                  <c:v>BOC(1,1)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MBOC!$D$7:$D$613</c:f>
              <c:numCache>
                <c:ptCount val="607"/>
                <c:pt idx="0">
                  <c:v>-30.8945999999999</c:v>
                </c:pt>
                <c:pt idx="1">
                  <c:v>-30.7922999999999</c:v>
                </c:pt>
                <c:pt idx="2">
                  <c:v>-30.689999999999902</c:v>
                </c:pt>
                <c:pt idx="3">
                  <c:v>-30.587699999999902</c:v>
                </c:pt>
                <c:pt idx="4">
                  <c:v>-30.485399999999903</c:v>
                </c:pt>
                <c:pt idx="5">
                  <c:v>-30.383099999999903</c:v>
                </c:pt>
                <c:pt idx="6">
                  <c:v>-30.280799999999903</c:v>
                </c:pt>
                <c:pt idx="7">
                  <c:v>-30.178499999999904</c:v>
                </c:pt>
                <c:pt idx="8">
                  <c:v>-30.076199999999904</c:v>
                </c:pt>
                <c:pt idx="9">
                  <c:v>-29.973899999999905</c:v>
                </c:pt>
                <c:pt idx="10">
                  <c:v>-29.871599999999905</c:v>
                </c:pt>
                <c:pt idx="11">
                  <c:v>-29.769299999999905</c:v>
                </c:pt>
                <c:pt idx="12">
                  <c:v>-29.666999999999906</c:v>
                </c:pt>
                <c:pt idx="13">
                  <c:v>-29.564699999999906</c:v>
                </c:pt>
                <c:pt idx="14">
                  <c:v>-29.462399999999906</c:v>
                </c:pt>
                <c:pt idx="15">
                  <c:v>-29.360099999999907</c:v>
                </c:pt>
                <c:pt idx="16">
                  <c:v>-29.257799999999907</c:v>
                </c:pt>
                <c:pt idx="17">
                  <c:v>-29.155499999999908</c:v>
                </c:pt>
                <c:pt idx="18">
                  <c:v>-29.053199999999908</c:v>
                </c:pt>
                <c:pt idx="19">
                  <c:v>-28.95089999999991</c:v>
                </c:pt>
                <c:pt idx="20">
                  <c:v>-28.84859999999991</c:v>
                </c:pt>
                <c:pt idx="21">
                  <c:v>-28.74629999999991</c:v>
                </c:pt>
                <c:pt idx="22">
                  <c:v>-28.64399999999991</c:v>
                </c:pt>
                <c:pt idx="23">
                  <c:v>-28.54169999999991</c:v>
                </c:pt>
                <c:pt idx="24">
                  <c:v>-28.43939999999991</c:v>
                </c:pt>
                <c:pt idx="25">
                  <c:v>-28.33709999999991</c:v>
                </c:pt>
                <c:pt idx="26">
                  <c:v>-28.23479999999991</c:v>
                </c:pt>
                <c:pt idx="27">
                  <c:v>-28.13249999999991</c:v>
                </c:pt>
                <c:pt idx="28">
                  <c:v>-28.030199999999912</c:v>
                </c:pt>
                <c:pt idx="29">
                  <c:v>-27.927899999999912</c:v>
                </c:pt>
                <c:pt idx="30">
                  <c:v>-27.825599999999913</c:v>
                </c:pt>
                <c:pt idx="31">
                  <c:v>-27.723299999999913</c:v>
                </c:pt>
                <c:pt idx="32">
                  <c:v>-27.620999999999913</c:v>
                </c:pt>
                <c:pt idx="33">
                  <c:v>-27.518699999999914</c:v>
                </c:pt>
                <c:pt idx="34">
                  <c:v>-27.416399999999914</c:v>
                </c:pt>
                <c:pt idx="35">
                  <c:v>-27.314099999999915</c:v>
                </c:pt>
                <c:pt idx="36">
                  <c:v>-27.211799999999915</c:v>
                </c:pt>
                <c:pt idx="37">
                  <c:v>-27.109499999999915</c:v>
                </c:pt>
                <c:pt idx="38">
                  <c:v>-27.007199999999916</c:v>
                </c:pt>
                <c:pt idx="39">
                  <c:v>-26.904899999999916</c:v>
                </c:pt>
                <c:pt idx="40">
                  <c:v>-26.802599999999916</c:v>
                </c:pt>
                <c:pt idx="41">
                  <c:v>-26.700299999999917</c:v>
                </c:pt>
                <c:pt idx="42">
                  <c:v>-26.597999999999917</c:v>
                </c:pt>
                <c:pt idx="43">
                  <c:v>-26.495699999999918</c:v>
                </c:pt>
                <c:pt idx="44">
                  <c:v>-26.393399999999918</c:v>
                </c:pt>
                <c:pt idx="45">
                  <c:v>-26.29109999999992</c:v>
                </c:pt>
                <c:pt idx="46">
                  <c:v>-26.18879999999992</c:v>
                </c:pt>
                <c:pt idx="47">
                  <c:v>-26.08649999999992</c:v>
                </c:pt>
                <c:pt idx="48">
                  <c:v>-25.98419999999992</c:v>
                </c:pt>
                <c:pt idx="49">
                  <c:v>-25.88189999999992</c:v>
                </c:pt>
                <c:pt idx="50">
                  <c:v>-25.77959999999992</c:v>
                </c:pt>
                <c:pt idx="51">
                  <c:v>-25.67729999999992</c:v>
                </c:pt>
                <c:pt idx="52">
                  <c:v>-25.57499999999992</c:v>
                </c:pt>
                <c:pt idx="53">
                  <c:v>-25.47269999999992</c:v>
                </c:pt>
                <c:pt idx="54">
                  <c:v>-25.370399999999922</c:v>
                </c:pt>
                <c:pt idx="55">
                  <c:v>-25.268099999999922</c:v>
                </c:pt>
                <c:pt idx="56">
                  <c:v>-25.165799999999923</c:v>
                </c:pt>
                <c:pt idx="57">
                  <c:v>-25.063499999999923</c:v>
                </c:pt>
                <c:pt idx="58">
                  <c:v>-24.961199999999923</c:v>
                </c:pt>
                <c:pt idx="59">
                  <c:v>-24.858899999999924</c:v>
                </c:pt>
                <c:pt idx="60">
                  <c:v>-24.756599999999924</c:v>
                </c:pt>
                <c:pt idx="61">
                  <c:v>-24.654299999999925</c:v>
                </c:pt>
                <c:pt idx="62">
                  <c:v>-24.551999999999925</c:v>
                </c:pt>
                <c:pt idx="63">
                  <c:v>-24.449699999999925</c:v>
                </c:pt>
                <c:pt idx="64">
                  <c:v>-24.347399999999926</c:v>
                </c:pt>
                <c:pt idx="65">
                  <c:v>-24.245099999999926</c:v>
                </c:pt>
                <c:pt idx="66">
                  <c:v>-24.142799999999927</c:v>
                </c:pt>
                <c:pt idx="67">
                  <c:v>-24.040499999999927</c:v>
                </c:pt>
                <c:pt idx="68">
                  <c:v>-23.938199999999927</c:v>
                </c:pt>
                <c:pt idx="69">
                  <c:v>-23.835899999999928</c:v>
                </c:pt>
                <c:pt idx="70">
                  <c:v>-23.733599999999928</c:v>
                </c:pt>
                <c:pt idx="71">
                  <c:v>-23.63129999999993</c:v>
                </c:pt>
                <c:pt idx="72">
                  <c:v>-23.52899999999993</c:v>
                </c:pt>
                <c:pt idx="73">
                  <c:v>-23.42669999999993</c:v>
                </c:pt>
                <c:pt idx="74">
                  <c:v>-23.32439999999993</c:v>
                </c:pt>
                <c:pt idx="75">
                  <c:v>-23.22209999999993</c:v>
                </c:pt>
                <c:pt idx="76">
                  <c:v>-23.11979999999993</c:v>
                </c:pt>
                <c:pt idx="77">
                  <c:v>-23.01749999999993</c:v>
                </c:pt>
                <c:pt idx="78">
                  <c:v>-22.91519999999993</c:v>
                </c:pt>
                <c:pt idx="79">
                  <c:v>-22.81289999999993</c:v>
                </c:pt>
                <c:pt idx="80">
                  <c:v>-22.710599999999932</c:v>
                </c:pt>
                <c:pt idx="81">
                  <c:v>-22.608299999999932</c:v>
                </c:pt>
                <c:pt idx="82">
                  <c:v>-22.505999999999933</c:v>
                </c:pt>
                <c:pt idx="83">
                  <c:v>-22.403699999999933</c:v>
                </c:pt>
                <c:pt idx="84">
                  <c:v>-22.301399999999933</c:v>
                </c:pt>
                <c:pt idx="85">
                  <c:v>-22.199099999999934</c:v>
                </c:pt>
                <c:pt idx="86">
                  <c:v>-22.096799999999934</c:v>
                </c:pt>
                <c:pt idx="87">
                  <c:v>-21.994499999999935</c:v>
                </c:pt>
                <c:pt idx="88">
                  <c:v>-21.892199999999935</c:v>
                </c:pt>
                <c:pt idx="89">
                  <c:v>-21.789899999999935</c:v>
                </c:pt>
                <c:pt idx="90">
                  <c:v>-21.687599999999936</c:v>
                </c:pt>
                <c:pt idx="91">
                  <c:v>-21.585299999999936</c:v>
                </c:pt>
                <c:pt idx="92">
                  <c:v>-21.482999999999937</c:v>
                </c:pt>
                <c:pt idx="93">
                  <c:v>-21.380699999999937</c:v>
                </c:pt>
                <c:pt idx="94">
                  <c:v>-21.278399999999937</c:v>
                </c:pt>
                <c:pt idx="95">
                  <c:v>-21.176099999999938</c:v>
                </c:pt>
                <c:pt idx="96">
                  <c:v>-21.073799999999938</c:v>
                </c:pt>
                <c:pt idx="97">
                  <c:v>-20.97149999999994</c:v>
                </c:pt>
                <c:pt idx="98">
                  <c:v>-20.86919999999994</c:v>
                </c:pt>
                <c:pt idx="99">
                  <c:v>-20.76689999999994</c:v>
                </c:pt>
                <c:pt idx="100">
                  <c:v>-20.66459999999994</c:v>
                </c:pt>
                <c:pt idx="101">
                  <c:v>-20.56229999999994</c:v>
                </c:pt>
                <c:pt idx="102">
                  <c:v>-20.45999999999994</c:v>
                </c:pt>
                <c:pt idx="103">
                  <c:v>-20.35769999999994</c:v>
                </c:pt>
                <c:pt idx="104">
                  <c:v>-20.25539999999994</c:v>
                </c:pt>
                <c:pt idx="105">
                  <c:v>-20.15309999999994</c:v>
                </c:pt>
                <c:pt idx="106">
                  <c:v>-20.050799999999942</c:v>
                </c:pt>
                <c:pt idx="107">
                  <c:v>-19.948499999999942</c:v>
                </c:pt>
                <c:pt idx="108">
                  <c:v>-19.846199999999943</c:v>
                </c:pt>
                <c:pt idx="109">
                  <c:v>-19.743899999999943</c:v>
                </c:pt>
                <c:pt idx="110">
                  <c:v>-19.641599999999944</c:v>
                </c:pt>
                <c:pt idx="111">
                  <c:v>-19.539299999999944</c:v>
                </c:pt>
                <c:pt idx="112">
                  <c:v>-19.436999999999944</c:v>
                </c:pt>
                <c:pt idx="113">
                  <c:v>-19.334699999999945</c:v>
                </c:pt>
                <c:pt idx="114">
                  <c:v>-19.232399999999945</c:v>
                </c:pt>
                <c:pt idx="115">
                  <c:v>-19.130099999999945</c:v>
                </c:pt>
                <c:pt idx="116">
                  <c:v>-19.027799999999946</c:v>
                </c:pt>
                <c:pt idx="117">
                  <c:v>-18.925499999999946</c:v>
                </c:pt>
                <c:pt idx="118">
                  <c:v>-18.823199999999947</c:v>
                </c:pt>
                <c:pt idx="119">
                  <c:v>-18.720899999999947</c:v>
                </c:pt>
                <c:pt idx="120">
                  <c:v>-18.618599999999947</c:v>
                </c:pt>
                <c:pt idx="121">
                  <c:v>-18.516299999999948</c:v>
                </c:pt>
                <c:pt idx="122">
                  <c:v>-18.413999999999948</c:v>
                </c:pt>
                <c:pt idx="123">
                  <c:v>-18.31169999999995</c:v>
                </c:pt>
                <c:pt idx="124">
                  <c:v>-18.20939999999995</c:v>
                </c:pt>
                <c:pt idx="125">
                  <c:v>-18.10709999999995</c:v>
                </c:pt>
                <c:pt idx="126">
                  <c:v>-18.00479999999995</c:v>
                </c:pt>
                <c:pt idx="127">
                  <c:v>-17.90249999999995</c:v>
                </c:pt>
                <c:pt idx="128">
                  <c:v>-17.80019999999995</c:v>
                </c:pt>
                <c:pt idx="129">
                  <c:v>-17.69789999999995</c:v>
                </c:pt>
                <c:pt idx="130">
                  <c:v>-17.59559999999995</c:v>
                </c:pt>
                <c:pt idx="131">
                  <c:v>-17.49329999999995</c:v>
                </c:pt>
                <c:pt idx="132">
                  <c:v>-17.390999999999952</c:v>
                </c:pt>
                <c:pt idx="133">
                  <c:v>-17.288699999999952</c:v>
                </c:pt>
                <c:pt idx="134">
                  <c:v>-17.186399999999953</c:v>
                </c:pt>
                <c:pt idx="135">
                  <c:v>-17.084099999999953</c:v>
                </c:pt>
                <c:pt idx="136">
                  <c:v>-16.981799999999954</c:v>
                </c:pt>
                <c:pt idx="137">
                  <c:v>-16.879499999999954</c:v>
                </c:pt>
                <c:pt idx="138">
                  <c:v>-16.777199999999954</c:v>
                </c:pt>
                <c:pt idx="139">
                  <c:v>-16.674899999999955</c:v>
                </c:pt>
                <c:pt idx="140">
                  <c:v>-16.572599999999955</c:v>
                </c:pt>
                <c:pt idx="141">
                  <c:v>-16.470299999999956</c:v>
                </c:pt>
                <c:pt idx="142">
                  <c:v>-16.367999999999956</c:v>
                </c:pt>
                <c:pt idx="143">
                  <c:v>-16.265699999999956</c:v>
                </c:pt>
                <c:pt idx="144">
                  <c:v>-16.163399999999957</c:v>
                </c:pt>
                <c:pt idx="145">
                  <c:v>-16.061099999999957</c:v>
                </c:pt>
                <c:pt idx="146">
                  <c:v>-15.958799999999957</c:v>
                </c:pt>
                <c:pt idx="147">
                  <c:v>-15.856499999999958</c:v>
                </c:pt>
                <c:pt idx="148">
                  <c:v>-15.754199999999958</c:v>
                </c:pt>
                <c:pt idx="149">
                  <c:v>-15.651899999999959</c:v>
                </c:pt>
                <c:pt idx="150">
                  <c:v>-15.549599999999959</c:v>
                </c:pt>
                <c:pt idx="151">
                  <c:v>-15.44729999999996</c:v>
                </c:pt>
                <c:pt idx="152">
                  <c:v>-15.34499999999996</c:v>
                </c:pt>
                <c:pt idx="153">
                  <c:v>-15.24269999999996</c:v>
                </c:pt>
                <c:pt idx="154">
                  <c:v>-15.14039999999996</c:v>
                </c:pt>
                <c:pt idx="155">
                  <c:v>-15.038099999999961</c:v>
                </c:pt>
                <c:pt idx="156">
                  <c:v>-14.935799999999961</c:v>
                </c:pt>
                <c:pt idx="157">
                  <c:v>-14.833499999999962</c:v>
                </c:pt>
                <c:pt idx="158">
                  <c:v>-14.731199999999962</c:v>
                </c:pt>
                <c:pt idx="159">
                  <c:v>-14.628899999999962</c:v>
                </c:pt>
                <c:pt idx="160">
                  <c:v>-14.526599999999963</c:v>
                </c:pt>
                <c:pt idx="161">
                  <c:v>-14.424299999999963</c:v>
                </c:pt>
                <c:pt idx="162">
                  <c:v>-14.321999999999964</c:v>
                </c:pt>
                <c:pt idx="163">
                  <c:v>-14.219699999999964</c:v>
                </c:pt>
                <c:pt idx="164">
                  <c:v>-14.117399999999964</c:v>
                </c:pt>
                <c:pt idx="165">
                  <c:v>-14.015099999999965</c:v>
                </c:pt>
                <c:pt idx="166">
                  <c:v>-13.912799999999965</c:v>
                </c:pt>
                <c:pt idx="167">
                  <c:v>-13.810499999999966</c:v>
                </c:pt>
                <c:pt idx="168">
                  <c:v>-13.708199999999966</c:v>
                </c:pt>
                <c:pt idx="169">
                  <c:v>-13.605899999999966</c:v>
                </c:pt>
                <c:pt idx="170">
                  <c:v>-13.503599999999967</c:v>
                </c:pt>
                <c:pt idx="171">
                  <c:v>-13.401299999999967</c:v>
                </c:pt>
                <c:pt idx="172">
                  <c:v>-13.298999999999968</c:v>
                </c:pt>
                <c:pt idx="173">
                  <c:v>-13.196699999999968</c:v>
                </c:pt>
                <c:pt idx="174">
                  <c:v>-13.094399999999968</c:v>
                </c:pt>
                <c:pt idx="175">
                  <c:v>-12.992099999999969</c:v>
                </c:pt>
                <c:pt idx="176">
                  <c:v>-12.889799999999969</c:v>
                </c:pt>
                <c:pt idx="177">
                  <c:v>-12.78749999999997</c:v>
                </c:pt>
                <c:pt idx="178">
                  <c:v>-12.68519999999997</c:v>
                </c:pt>
                <c:pt idx="179">
                  <c:v>-12.58289999999997</c:v>
                </c:pt>
                <c:pt idx="180">
                  <c:v>-12.48059999999997</c:v>
                </c:pt>
                <c:pt idx="181">
                  <c:v>-12.378299999999971</c:v>
                </c:pt>
                <c:pt idx="182">
                  <c:v>-12.275999999999971</c:v>
                </c:pt>
                <c:pt idx="183">
                  <c:v>-12.173699999999972</c:v>
                </c:pt>
                <c:pt idx="184">
                  <c:v>-12.071399999999972</c:v>
                </c:pt>
                <c:pt idx="185">
                  <c:v>-11.969099999999973</c:v>
                </c:pt>
                <c:pt idx="186">
                  <c:v>-11.866799999999973</c:v>
                </c:pt>
                <c:pt idx="187">
                  <c:v>-11.764499999999973</c:v>
                </c:pt>
                <c:pt idx="188">
                  <c:v>-11.662199999999974</c:v>
                </c:pt>
                <c:pt idx="189">
                  <c:v>-11.559899999999974</c:v>
                </c:pt>
                <c:pt idx="190">
                  <c:v>-11.457599999999974</c:v>
                </c:pt>
                <c:pt idx="191">
                  <c:v>-11.355299999999975</c:v>
                </c:pt>
                <c:pt idx="192">
                  <c:v>-11.252999999999975</c:v>
                </c:pt>
                <c:pt idx="193">
                  <c:v>-11.150699999999976</c:v>
                </c:pt>
                <c:pt idx="194">
                  <c:v>-11.048399999999976</c:v>
                </c:pt>
                <c:pt idx="195">
                  <c:v>-10.946099999999976</c:v>
                </c:pt>
                <c:pt idx="196">
                  <c:v>-10.843799999999977</c:v>
                </c:pt>
                <c:pt idx="197">
                  <c:v>-10.741499999999977</c:v>
                </c:pt>
                <c:pt idx="198">
                  <c:v>-10.639199999999978</c:v>
                </c:pt>
                <c:pt idx="199">
                  <c:v>-10.536899999999978</c:v>
                </c:pt>
                <c:pt idx="200">
                  <c:v>-10.434599999999978</c:v>
                </c:pt>
                <c:pt idx="201">
                  <c:v>-10.332299999999979</c:v>
                </c:pt>
                <c:pt idx="202">
                  <c:v>-10.229999999999979</c:v>
                </c:pt>
                <c:pt idx="203">
                  <c:v>-10.12769999999998</c:v>
                </c:pt>
                <c:pt idx="204">
                  <c:v>-10.02539999999998</c:v>
                </c:pt>
                <c:pt idx="205">
                  <c:v>-9.92309999999998</c:v>
                </c:pt>
                <c:pt idx="206">
                  <c:v>-9.82079999999998</c:v>
                </c:pt>
                <c:pt idx="207">
                  <c:v>-9.718499999999981</c:v>
                </c:pt>
                <c:pt idx="208">
                  <c:v>-9.616199999999981</c:v>
                </c:pt>
                <c:pt idx="209">
                  <c:v>-9.513899999999982</c:v>
                </c:pt>
                <c:pt idx="210">
                  <c:v>-9.411599999999982</c:v>
                </c:pt>
                <c:pt idx="211">
                  <c:v>-9.309299999999983</c:v>
                </c:pt>
                <c:pt idx="212">
                  <c:v>-9.206999999999983</c:v>
                </c:pt>
                <c:pt idx="213">
                  <c:v>-9.104699999999983</c:v>
                </c:pt>
                <c:pt idx="214">
                  <c:v>-9.002399999999984</c:v>
                </c:pt>
                <c:pt idx="215">
                  <c:v>-8.900099999999984</c:v>
                </c:pt>
                <c:pt idx="216">
                  <c:v>-8.797799999999985</c:v>
                </c:pt>
                <c:pt idx="217">
                  <c:v>-8.695499999999985</c:v>
                </c:pt>
                <c:pt idx="218">
                  <c:v>-8.593199999999985</c:v>
                </c:pt>
                <c:pt idx="219">
                  <c:v>-8.490899999999986</c:v>
                </c:pt>
                <c:pt idx="220">
                  <c:v>-8.388599999999986</c:v>
                </c:pt>
                <c:pt idx="221">
                  <c:v>-8.286299999999986</c:v>
                </c:pt>
                <c:pt idx="222">
                  <c:v>-8.183999999999987</c:v>
                </c:pt>
                <c:pt idx="223">
                  <c:v>-8.081699999999987</c:v>
                </c:pt>
                <c:pt idx="224">
                  <c:v>-7.979399999999987</c:v>
                </c:pt>
                <c:pt idx="225">
                  <c:v>-7.877099999999987</c:v>
                </c:pt>
                <c:pt idx="226">
                  <c:v>-7.7747999999999875</c:v>
                </c:pt>
                <c:pt idx="227">
                  <c:v>-7.672499999999988</c:v>
                </c:pt>
                <c:pt idx="228">
                  <c:v>-7.570199999999988</c:v>
                </c:pt>
                <c:pt idx="229">
                  <c:v>-7.467899999999989</c:v>
                </c:pt>
                <c:pt idx="230">
                  <c:v>-7.365599999999989</c:v>
                </c:pt>
                <c:pt idx="231">
                  <c:v>-7.263299999999989</c:v>
                </c:pt>
                <c:pt idx="232">
                  <c:v>-7.16099999999999</c:v>
                </c:pt>
                <c:pt idx="233">
                  <c:v>-7.05869999999999</c:v>
                </c:pt>
                <c:pt idx="234">
                  <c:v>-6.956399999999991</c:v>
                </c:pt>
                <c:pt idx="235">
                  <c:v>-6.854099999999991</c:v>
                </c:pt>
                <c:pt idx="236">
                  <c:v>-6.751799999999991</c:v>
                </c:pt>
                <c:pt idx="237">
                  <c:v>-6.649499999999992</c:v>
                </c:pt>
                <c:pt idx="238">
                  <c:v>-6.547199999999992</c:v>
                </c:pt>
                <c:pt idx="239">
                  <c:v>-6.4448999999999925</c:v>
                </c:pt>
                <c:pt idx="240">
                  <c:v>-6.342599999999993</c:v>
                </c:pt>
                <c:pt idx="241">
                  <c:v>-6.240299999999993</c:v>
                </c:pt>
                <c:pt idx="242">
                  <c:v>-6.137999999999994</c:v>
                </c:pt>
                <c:pt idx="243">
                  <c:v>-6.035699999999994</c:v>
                </c:pt>
                <c:pt idx="244">
                  <c:v>-5.9333999999999945</c:v>
                </c:pt>
                <c:pt idx="245">
                  <c:v>-5.831099999999995</c:v>
                </c:pt>
                <c:pt idx="246">
                  <c:v>-5.728799999999995</c:v>
                </c:pt>
                <c:pt idx="247">
                  <c:v>-5.626499999999996</c:v>
                </c:pt>
                <c:pt idx="248">
                  <c:v>-5.524199999999996</c:v>
                </c:pt>
                <c:pt idx="249">
                  <c:v>-5.421899999999996</c:v>
                </c:pt>
                <c:pt idx="250">
                  <c:v>-5.319599999999997</c:v>
                </c:pt>
                <c:pt idx="251">
                  <c:v>-5.217299999999997</c:v>
                </c:pt>
                <c:pt idx="252">
                  <c:v>-5.1149999999999975</c:v>
                </c:pt>
                <c:pt idx="253">
                  <c:v>-5.012699999999998</c:v>
                </c:pt>
                <c:pt idx="254">
                  <c:v>-4.910399999999998</c:v>
                </c:pt>
                <c:pt idx="255">
                  <c:v>-4.808099999999999</c:v>
                </c:pt>
                <c:pt idx="256">
                  <c:v>-4.705799999999999</c:v>
                </c:pt>
                <c:pt idx="257">
                  <c:v>-4.6034999999999995</c:v>
                </c:pt>
                <c:pt idx="258">
                  <c:v>-4.5012</c:v>
                </c:pt>
                <c:pt idx="259">
                  <c:v>-4.3989</c:v>
                </c:pt>
                <c:pt idx="260">
                  <c:v>-4.296600000000001</c:v>
                </c:pt>
                <c:pt idx="261">
                  <c:v>-4.194300000000001</c:v>
                </c:pt>
                <c:pt idx="262">
                  <c:v>-4.092000000000001</c:v>
                </c:pt>
                <c:pt idx="263">
                  <c:v>-3.9897000000000014</c:v>
                </c:pt>
                <c:pt idx="264">
                  <c:v>-3.8874000000000013</c:v>
                </c:pt>
                <c:pt idx="265">
                  <c:v>-3.7851000000000012</c:v>
                </c:pt>
                <c:pt idx="266">
                  <c:v>-3.682800000000001</c:v>
                </c:pt>
                <c:pt idx="267">
                  <c:v>-3.580500000000001</c:v>
                </c:pt>
                <c:pt idx="268">
                  <c:v>-3.478200000000001</c:v>
                </c:pt>
                <c:pt idx="269">
                  <c:v>-3.375900000000001</c:v>
                </c:pt>
                <c:pt idx="270">
                  <c:v>-3.273600000000001</c:v>
                </c:pt>
                <c:pt idx="271">
                  <c:v>-3.171300000000001</c:v>
                </c:pt>
                <c:pt idx="272">
                  <c:v>-3.069000000000001</c:v>
                </c:pt>
                <c:pt idx="273">
                  <c:v>-2.966700000000001</c:v>
                </c:pt>
                <c:pt idx="274">
                  <c:v>-2.8644000000000007</c:v>
                </c:pt>
                <c:pt idx="275">
                  <c:v>-2.7621000000000007</c:v>
                </c:pt>
                <c:pt idx="276">
                  <c:v>-2.6598000000000006</c:v>
                </c:pt>
                <c:pt idx="277">
                  <c:v>-2.5575000000000006</c:v>
                </c:pt>
                <c:pt idx="278">
                  <c:v>-2.4552000000000005</c:v>
                </c:pt>
                <c:pt idx="279">
                  <c:v>-2.3529000000000004</c:v>
                </c:pt>
                <c:pt idx="280">
                  <c:v>-2.2506000000000004</c:v>
                </c:pt>
                <c:pt idx="281">
                  <c:v>-2.1483000000000003</c:v>
                </c:pt>
                <c:pt idx="282">
                  <c:v>-2.0460000000000003</c:v>
                </c:pt>
                <c:pt idx="283">
                  <c:v>-1.9437000000000002</c:v>
                </c:pt>
                <c:pt idx="284">
                  <c:v>-1.8414000000000001</c:v>
                </c:pt>
                <c:pt idx="285">
                  <c:v>-1.7391</c:v>
                </c:pt>
                <c:pt idx="286">
                  <c:v>-1.6368</c:v>
                </c:pt>
                <c:pt idx="287">
                  <c:v>-1.5345</c:v>
                </c:pt>
                <c:pt idx="288">
                  <c:v>-1.4322</c:v>
                </c:pt>
                <c:pt idx="289">
                  <c:v>-1.3298999999999999</c:v>
                </c:pt>
                <c:pt idx="290">
                  <c:v>-1.2275999999999998</c:v>
                </c:pt>
                <c:pt idx="291">
                  <c:v>-1.1252999999999997</c:v>
                </c:pt>
                <c:pt idx="292">
                  <c:v>-1.0229999999999997</c:v>
                </c:pt>
                <c:pt idx="293">
                  <c:v>-0.9206999999999997</c:v>
                </c:pt>
                <c:pt idx="294">
                  <c:v>-0.8183999999999998</c:v>
                </c:pt>
                <c:pt idx="295">
                  <c:v>-0.7160999999999998</c:v>
                </c:pt>
                <c:pt idx="296">
                  <c:v>-0.6137999999999999</c:v>
                </c:pt>
                <c:pt idx="297">
                  <c:v>-0.5115</c:v>
                </c:pt>
                <c:pt idx="298">
                  <c:v>-0.40919999999999995</c:v>
                </c:pt>
                <c:pt idx="299">
                  <c:v>-0.30689999999999995</c:v>
                </c:pt>
                <c:pt idx="300">
                  <c:v>-0.20459999999999998</c:v>
                </c:pt>
                <c:pt idx="301">
                  <c:v>-0.10229999999999999</c:v>
                </c:pt>
                <c:pt idx="302">
                  <c:v>1E-20</c:v>
                </c:pt>
                <c:pt idx="303">
                  <c:v>0.10229999999999999</c:v>
                </c:pt>
                <c:pt idx="304">
                  <c:v>0.20459999999999998</c:v>
                </c:pt>
                <c:pt idx="305">
                  <c:v>0.30689999999999995</c:v>
                </c:pt>
                <c:pt idx="306">
                  <c:v>0.40919999999999995</c:v>
                </c:pt>
                <c:pt idx="307">
                  <c:v>0.5115</c:v>
                </c:pt>
                <c:pt idx="308">
                  <c:v>0.6137999999999999</c:v>
                </c:pt>
                <c:pt idx="309">
                  <c:v>0.7160999999999998</c:v>
                </c:pt>
                <c:pt idx="310">
                  <c:v>0.8183999999999998</c:v>
                </c:pt>
                <c:pt idx="311">
                  <c:v>0.9206999999999997</c:v>
                </c:pt>
                <c:pt idx="312">
                  <c:v>1.0229999999999997</c:v>
                </c:pt>
                <c:pt idx="313">
                  <c:v>1.1252999999999997</c:v>
                </c:pt>
                <c:pt idx="314">
                  <c:v>1.2275999999999998</c:v>
                </c:pt>
                <c:pt idx="315">
                  <c:v>1.3298999999999999</c:v>
                </c:pt>
                <c:pt idx="316">
                  <c:v>1.4322</c:v>
                </c:pt>
                <c:pt idx="317">
                  <c:v>1.5345</c:v>
                </c:pt>
                <c:pt idx="318">
                  <c:v>1.6368</c:v>
                </c:pt>
                <c:pt idx="319">
                  <c:v>1.7391</c:v>
                </c:pt>
                <c:pt idx="320">
                  <c:v>1.8414000000000001</c:v>
                </c:pt>
                <c:pt idx="321">
                  <c:v>1.9437000000000002</c:v>
                </c:pt>
                <c:pt idx="322">
                  <c:v>2.0460000000000003</c:v>
                </c:pt>
                <c:pt idx="323">
                  <c:v>2.1483000000000003</c:v>
                </c:pt>
                <c:pt idx="324">
                  <c:v>2.2506000000000004</c:v>
                </c:pt>
                <c:pt idx="325">
                  <c:v>2.3529000000000004</c:v>
                </c:pt>
                <c:pt idx="326">
                  <c:v>2.4552000000000005</c:v>
                </c:pt>
                <c:pt idx="327">
                  <c:v>2.5575000000000006</c:v>
                </c:pt>
                <c:pt idx="328">
                  <c:v>2.6598000000000006</c:v>
                </c:pt>
                <c:pt idx="329">
                  <c:v>2.7621000000000007</c:v>
                </c:pt>
                <c:pt idx="330">
                  <c:v>2.8644000000000007</c:v>
                </c:pt>
                <c:pt idx="331">
                  <c:v>2.966700000000001</c:v>
                </c:pt>
                <c:pt idx="332">
                  <c:v>3.069000000000001</c:v>
                </c:pt>
                <c:pt idx="333">
                  <c:v>3.171300000000001</c:v>
                </c:pt>
                <c:pt idx="334">
                  <c:v>3.273600000000001</c:v>
                </c:pt>
                <c:pt idx="335">
                  <c:v>3.375900000000001</c:v>
                </c:pt>
                <c:pt idx="336">
                  <c:v>3.478200000000001</c:v>
                </c:pt>
                <c:pt idx="337">
                  <c:v>3.580500000000001</c:v>
                </c:pt>
                <c:pt idx="338">
                  <c:v>3.682800000000001</c:v>
                </c:pt>
                <c:pt idx="339">
                  <c:v>3.7851000000000012</c:v>
                </c:pt>
                <c:pt idx="340">
                  <c:v>3.8874000000000013</c:v>
                </c:pt>
                <c:pt idx="341">
                  <c:v>3.9897000000000014</c:v>
                </c:pt>
                <c:pt idx="342">
                  <c:v>4.092000000000001</c:v>
                </c:pt>
                <c:pt idx="343">
                  <c:v>4.194300000000001</c:v>
                </c:pt>
                <c:pt idx="344">
                  <c:v>4.296600000000001</c:v>
                </c:pt>
                <c:pt idx="345">
                  <c:v>4.3989</c:v>
                </c:pt>
                <c:pt idx="346">
                  <c:v>4.5012</c:v>
                </c:pt>
                <c:pt idx="347">
                  <c:v>4.6034999999999995</c:v>
                </c:pt>
                <c:pt idx="348">
                  <c:v>4.705799999999999</c:v>
                </c:pt>
                <c:pt idx="349">
                  <c:v>4.808099999999999</c:v>
                </c:pt>
                <c:pt idx="350">
                  <c:v>4.910399999999998</c:v>
                </c:pt>
                <c:pt idx="351">
                  <c:v>5.012699999999998</c:v>
                </c:pt>
                <c:pt idx="352">
                  <c:v>5.1149999999999975</c:v>
                </c:pt>
                <c:pt idx="353">
                  <c:v>5.217299999999997</c:v>
                </c:pt>
                <c:pt idx="354">
                  <c:v>5.319599999999997</c:v>
                </c:pt>
                <c:pt idx="355">
                  <c:v>5.421899999999996</c:v>
                </c:pt>
                <c:pt idx="356">
                  <c:v>5.524199999999996</c:v>
                </c:pt>
                <c:pt idx="357">
                  <c:v>5.626499999999996</c:v>
                </c:pt>
                <c:pt idx="358">
                  <c:v>5.728799999999995</c:v>
                </c:pt>
                <c:pt idx="359">
                  <c:v>5.831099999999995</c:v>
                </c:pt>
                <c:pt idx="360">
                  <c:v>5.9333999999999945</c:v>
                </c:pt>
                <c:pt idx="361">
                  <c:v>6.035699999999994</c:v>
                </c:pt>
                <c:pt idx="362">
                  <c:v>6.137999999999994</c:v>
                </c:pt>
                <c:pt idx="363">
                  <c:v>6.240299999999993</c:v>
                </c:pt>
                <c:pt idx="364">
                  <c:v>6.342599999999993</c:v>
                </c:pt>
                <c:pt idx="365">
                  <c:v>6.4448999999999925</c:v>
                </c:pt>
                <c:pt idx="366">
                  <c:v>6.547199999999992</c:v>
                </c:pt>
                <c:pt idx="367">
                  <c:v>6.649499999999992</c:v>
                </c:pt>
                <c:pt idx="368">
                  <c:v>6.751799999999991</c:v>
                </c:pt>
                <c:pt idx="369">
                  <c:v>6.854099999999991</c:v>
                </c:pt>
                <c:pt idx="370">
                  <c:v>6.956399999999991</c:v>
                </c:pt>
                <c:pt idx="371">
                  <c:v>7.05869999999999</c:v>
                </c:pt>
                <c:pt idx="372">
                  <c:v>7.16099999999999</c:v>
                </c:pt>
                <c:pt idx="373">
                  <c:v>7.263299999999989</c:v>
                </c:pt>
                <c:pt idx="374">
                  <c:v>7.365599999999989</c:v>
                </c:pt>
                <c:pt idx="375">
                  <c:v>7.467899999999989</c:v>
                </c:pt>
                <c:pt idx="376">
                  <c:v>7.570199999999988</c:v>
                </c:pt>
                <c:pt idx="377">
                  <c:v>7.672499999999988</c:v>
                </c:pt>
                <c:pt idx="378">
                  <c:v>7.7747999999999875</c:v>
                </c:pt>
                <c:pt idx="379">
                  <c:v>7.877099999999987</c:v>
                </c:pt>
                <c:pt idx="380">
                  <c:v>7.979399999999987</c:v>
                </c:pt>
                <c:pt idx="381">
                  <c:v>8.081699999999987</c:v>
                </c:pt>
                <c:pt idx="382">
                  <c:v>8.183999999999987</c:v>
                </c:pt>
                <c:pt idx="383">
                  <c:v>8.286299999999986</c:v>
                </c:pt>
                <c:pt idx="384">
                  <c:v>8.388599999999986</c:v>
                </c:pt>
                <c:pt idx="385">
                  <c:v>8.490899999999986</c:v>
                </c:pt>
                <c:pt idx="386">
                  <c:v>8.593199999999985</c:v>
                </c:pt>
                <c:pt idx="387">
                  <c:v>8.695499999999985</c:v>
                </c:pt>
                <c:pt idx="388">
                  <c:v>8.797799999999985</c:v>
                </c:pt>
                <c:pt idx="389">
                  <c:v>8.900099999999984</c:v>
                </c:pt>
                <c:pt idx="390">
                  <c:v>9.002399999999984</c:v>
                </c:pt>
                <c:pt idx="391">
                  <c:v>9.104699999999983</c:v>
                </c:pt>
                <c:pt idx="392">
                  <c:v>9.206999999999983</c:v>
                </c:pt>
                <c:pt idx="393">
                  <c:v>9.309299999999983</c:v>
                </c:pt>
                <c:pt idx="394">
                  <c:v>9.411599999999982</c:v>
                </c:pt>
                <c:pt idx="395">
                  <c:v>9.513899999999982</c:v>
                </c:pt>
                <c:pt idx="396">
                  <c:v>9.616199999999981</c:v>
                </c:pt>
                <c:pt idx="397">
                  <c:v>9.718499999999981</c:v>
                </c:pt>
                <c:pt idx="398">
                  <c:v>9.82079999999998</c:v>
                </c:pt>
                <c:pt idx="399">
                  <c:v>9.92309999999998</c:v>
                </c:pt>
                <c:pt idx="400">
                  <c:v>10.02539999999998</c:v>
                </c:pt>
                <c:pt idx="401">
                  <c:v>10.12769999999998</c:v>
                </c:pt>
                <c:pt idx="402">
                  <c:v>10.229999999999979</c:v>
                </c:pt>
                <c:pt idx="403">
                  <c:v>10.332299999999979</c:v>
                </c:pt>
                <c:pt idx="404">
                  <c:v>10.434599999999978</c:v>
                </c:pt>
                <c:pt idx="405">
                  <c:v>10.536899999999978</c:v>
                </c:pt>
                <c:pt idx="406">
                  <c:v>10.639199999999978</c:v>
                </c:pt>
                <c:pt idx="407">
                  <c:v>10.741499999999977</c:v>
                </c:pt>
                <c:pt idx="408">
                  <c:v>10.843799999999977</c:v>
                </c:pt>
                <c:pt idx="409">
                  <c:v>10.946099999999976</c:v>
                </c:pt>
                <c:pt idx="410">
                  <c:v>11.048399999999976</c:v>
                </c:pt>
                <c:pt idx="411">
                  <c:v>11.150699999999976</c:v>
                </c:pt>
                <c:pt idx="412">
                  <c:v>11.252999999999975</c:v>
                </c:pt>
                <c:pt idx="413">
                  <c:v>11.355299999999975</c:v>
                </c:pt>
                <c:pt idx="414">
                  <c:v>11.457599999999974</c:v>
                </c:pt>
                <c:pt idx="415">
                  <c:v>11.559899999999974</c:v>
                </c:pt>
                <c:pt idx="416">
                  <c:v>11.662199999999974</c:v>
                </c:pt>
                <c:pt idx="417">
                  <c:v>11.764499999999973</c:v>
                </c:pt>
                <c:pt idx="418">
                  <c:v>11.866799999999973</c:v>
                </c:pt>
                <c:pt idx="419">
                  <c:v>11.969099999999973</c:v>
                </c:pt>
                <c:pt idx="420">
                  <c:v>12.071399999999972</c:v>
                </c:pt>
                <c:pt idx="421">
                  <c:v>12.173699999999972</c:v>
                </c:pt>
                <c:pt idx="422">
                  <c:v>12.275999999999971</c:v>
                </c:pt>
                <c:pt idx="423">
                  <c:v>12.378299999999971</c:v>
                </c:pt>
                <c:pt idx="424">
                  <c:v>12.48059999999997</c:v>
                </c:pt>
                <c:pt idx="425">
                  <c:v>12.58289999999997</c:v>
                </c:pt>
                <c:pt idx="426">
                  <c:v>12.68519999999997</c:v>
                </c:pt>
                <c:pt idx="427">
                  <c:v>12.78749999999997</c:v>
                </c:pt>
                <c:pt idx="428">
                  <c:v>12.889799999999969</c:v>
                </c:pt>
                <c:pt idx="429">
                  <c:v>12.992099999999969</c:v>
                </c:pt>
                <c:pt idx="430">
                  <c:v>13.094399999999968</c:v>
                </c:pt>
                <c:pt idx="431">
                  <c:v>13.196699999999968</c:v>
                </c:pt>
                <c:pt idx="432">
                  <c:v>13.298999999999968</c:v>
                </c:pt>
                <c:pt idx="433">
                  <c:v>13.401299999999967</c:v>
                </c:pt>
                <c:pt idx="434">
                  <c:v>13.503599999999967</c:v>
                </c:pt>
                <c:pt idx="435">
                  <c:v>13.605899999999966</c:v>
                </c:pt>
                <c:pt idx="436">
                  <c:v>13.708199999999966</c:v>
                </c:pt>
                <c:pt idx="437">
                  <c:v>13.810499999999966</c:v>
                </c:pt>
                <c:pt idx="438">
                  <c:v>13.912799999999965</c:v>
                </c:pt>
                <c:pt idx="439">
                  <c:v>14.015099999999965</c:v>
                </c:pt>
                <c:pt idx="440">
                  <c:v>14.117399999999964</c:v>
                </c:pt>
                <c:pt idx="441">
                  <c:v>14.219699999999964</c:v>
                </c:pt>
                <c:pt idx="442">
                  <c:v>14.321999999999964</c:v>
                </c:pt>
                <c:pt idx="443">
                  <c:v>14.424299999999963</c:v>
                </c:pt>
                <c:pt idx="444">
                  <c:v>14.526599999999963</c:v>
                </c:pt>
                <c:pt idx="445">
                  <c:v>14.628899999999962</c:v>
                </c:pt>
                <c:pt idx="446">
                  <c:v>14.731199999999962</c:v>
                </c:pt>
                <c:pt idx="447">
                  <c:v>14.833499999999962</c:v>
                </c:pt>
                <c:pt idx="448">
                  <c:v>14.935799999999961</c:v>
                </c:pt>
                <c:pt idx="449">
                  <c:v>15.038099999999961</c:v>
                </c:pt>
                <c:pt idx="450">
                  <c:v>15.14039999999996</c:v>
                </c:pt>
                <c:pt idx="451">
                  <c:v>15.24269999999996</c:v>
                </c:pt>
                <c:pt idx="452">
                  <c:v>15.34499999999996</c:v>
                </c:pt>
                <c:pt idx="453">
                  <c:v>15.44729999999996</c:v>
                </c:pt>
                <c:pt idx="454">
                  <c:v>15.549599999999959</c:v>
                </c:pt>
                <c:pt idx="455">
                  <c:v>15.651899999999959</c:v>
                </c:pt>
                <c:pt idx="456">
                  <c:v>15.754199999999958</c:v>
                </c:pt>
                <c:pt idx="457">
                  <c:v>15.856499999999958</c:v>
                </c:pt>
                <c:pt idx="458">
                  <c:v>15.958799999999957</c:v>
                </c:pt>
                <c:pt idx="459">
                  <c:v>16.061099999999957</c:v>
                </c:pt>
                <c:pt idx="460">
                  <c:v>16.163399999999957</c:v>
                </c:pt>
                <c:pt idx="461">
                  <c:v>16.265699999999956</c:v>
                </c:pt>
                <c:pt idx="462">
                  <c:v>16.367999999999956</c:v>
                </c:pt>
                <c:pt idx="463">
                  <c:v>16.470299999999956</c:v>
                </c:pt>
                <c:pt idx="464">
                  <c:v>16.572599999999955</c:v>
                </c:pt>
                <c:pt idx="465">
                  <c:v>16.674899999999955</c:v>
                </c:pt>
                <c:pt idx="466">
                  <c:v>16.777199999999954</c:v>
                </c:pt>
                <c:pt idx="467">
                  <c:v>16.879499999999954</c:v>
                </c:pt>
                <c:pt idx="468">
                  <c:v>16.981799999999954</c:v>
                </c:pt>
                <c:pt idx="469">
                  <c:v>17.084099999999953</c:v>
                </c:pt>
                <c:pt idx="470">
                  <c:v>17.186399999999953</c:v>
                </c:pt>
                <c:pt idx="471">
                  <c:v>17.288699999999952</c:v>
                </c:pt>
                <c:pt idx="472">
                  <c:v>17.390999999999952</c:v>
                </c:pt>
                <c:pt idx="473">
                  <c:v>17.49329999999995</c:v>
                </c:pt>
                <c:pt idx="474">
                  <c:v>17.59559999999995</c:v>
                </c:pt>
                <c:pt idx="475">
                  <c:v>17.69789999999995</c:v>
                </c:pt>
                <c:pt idx="476">
                  <c:v>17.80019999999995</c:v>
                </c:pt>
                <c:pt idx="477">
                  <c:v>17.90249999999995</c:v>
                </c:pt>
                <c:pt idx="478">
                  <c:v>18.00479999999995</c:v>
                </c:pt>
                <c:pt idx="479">
                  <c:v>18.10709999999995</c:v>
                </c:pt>
                <c:pt idx="480">
                  <c:v>18.20939999999995</c:v>
                </c:pt>
                <c:pt idx="481">
                  <c:v>18.31169999999995</c:v>
                </c:pt>
                <c:pt idx="482">
                  <c:v>18.413999999999948</c:v>
                </c:pt>
                <c:pt idx="483">
                  <c:v>18.516299999999948</c:v>
                </c:pt>
                <c:pt idx="484">
                  <c:v>18.618599999999947</c:v>
                </c:pt>
                <c:pt idx="485">
                  <c:v>18.720899999999947</c:v>
                </c:pt>
                <c:pt idx="486">
                  <c:v>18.823199999999947</c:v>
                </c:pt>
                <c:pt idx="487">
                  <c:v>18.925499999999946</c:v>
                </c:pt>
                <c:pt idx="488">
                  <c:v>19.027799999999946</c:v>
                </c:pt>
                <c:pt idx="489">
                  <c:v>19.130099999999945</c:v>
                </c:pt>
                <c:pt idx="490">
                  <c:v>19.232399999999945</c:v>
                </c:pt>
                <c:pt idx="491">
                  <c:v>19.334699999999945</c:v>
                </c:pt>
                <c:pt idx="492">
                  <c:v>19.436999999999944</c:v>
                </c:pt>
                <c:pt idx="493">
                  <c:v>19.539299999999944</c:v>
                </c:pt>
                <c:pt idx="494">
                  <c:v>19.641599999999944</c:v>
                </c:pt>
                <c:pt idx="495">
                  <c:v>19.743899999999943</c:v>
                </c:pt>
                <c:pt idx="496">
                  <c:v>19.846199999999943</c:v>
                </c:pt>
                <c:pt idx="497">
                  <c:v>19.948499999999942</c:v>
                </c:pt>
                <c:pt idx="498">
                  <c:v>20.050799999999942</c:v>
                </c:pt>
                <c:pt idx="499">
                  <c:v>20.15309999999994</c:v>
                </c:pt>
                <c:pt idx="500">
                  <c:v>20.25539999999994</c:v>
                </c:pt>
                <c:pt idx="501">
                  <c:v>20.35769999999994</c:v>
                </c:pt>
                <c:pt idx="502">
                  <c:v>20.45999999999994</c:v>
                </c:pt>
                <c:pt idx="503">
                  <c:v>20.56229999999994</c:v>
                </c:pt>
                <c:pt idx="504">
                  <c:v>20.66459999999994</c:v>
                </c:pt>
                <c:pt idx="505">
                  <c:v>20.76689999999994</c:v>
                </c:pt>
                <c:pt idx="506">
                  <c:v>20.86919999999994</c:v>
                </c:pt>
                <c:pt idx="507">
                  <c:v>20.97149999999994</c:v>
                </c:pt>
                <c:pt idx="508">
                  <c:v>21.073799999999938</c:v>
                </c:pt>
                <c:pt idx="509">
                  <c:v>21.176099999999938</c:v>
                </c:pt>
                <c:pt idx="510">
                  <c:v>21.278399999999937</c:v>
                </c:pt>
                <c:pt idx="511">
                  <c:v>21.380699999999937</c:v>
                </c:pt>
                <c:pt idx="512">
                  <c:v>21.482999999999937</c:v>
                </c:pt>
                <c:pt idx="513">
                  <c:v>21.585299999999936</c:v>
                </c:pt>
                <c:pt idx="514">
                  <c:v>21.687599999999936</c:v>
                </c:pt>
                <c:pt idx="515">
                  <c:v>21.789899999999935</c:v>
                </c:pt>
                <c:pt idx="516">
                  <c:v>21.892199999999935</c:v>
                </c:pt>
                <c:pt idx="517">
                  <c:v>21.994499999999935</c:v>
                </c:pt>
                <c:pt idx="518">
                  <c:v>22.096799999999934</c:v>
                </c:pt>
                <c:pt idx="519">
                  <c:v>22.199099999999934</c:v>
                </c:pt>
                <c:pt idx="520">
                  <c:v>22.301399999999933</c:v>
                </c:pt>
                <c:pt idx="521">
                  <c:v>22.403699999999933</c:v>
                </c:pt>
                <c:pt idx="522">
                  <c:v>22.505999999999933</c:v>
                </c:pt>
                <c:pt idx="523">
                  <c:v>22.608299999999932</c:v>
                </c:pt>
                <c:pt idx="524">
                  <c:v>22.710599999999932</c:v>
                </c:pt>
                <c:pt idx="525">
                  <c:v>22.81289999999993</c:v>
                </c:pt>
                <c:pt idx="526">
                  <c:v>22.91519999999993</c:v>
                </c:pt>
                <c:pt idx="527">
                  <c:v>23.01749999999993</c:v>
                </c:pt>
                <c:pt idx="528">
                  <c:v>23.11979999999993</c:v>
                </c:pt>
                <c:pt idx="529">
                  <c:v>23.22209999999993</c:v>
                </c:pt>
                <c:pt idx="530">
                  <c:v>23.32439999999993</c:v>
                </c:pt>
                <c:pt idx="531">
                  <c:v>23.42669999999993</c:v>
                </c:pt>
                <c:pt idx="532">
                  <c:v>23.52899999999993</c:v>
                </c:pt>
                <c:pt idx="533">
                  <c:v>23.63129999999993</c:v>
                </c:pt>
                <c:pt idx="534">
                  <c:v>23.733599999999928</c:v>
                </c:pt>
                <c:pt idx="535">
                  <c:v>23.835899999999928</c:v>
                </c:pt>
                <c:pt idx="536">
                  <c:v>23.938199999999927</c:v>
                </c:pt>
                <c:pt idx="537">
                  <c:v>24.040499999999927</c:v>
                </c:pt>
                <c:pt idx="538">
                  <c:v>24.142799999999927</c:v>
                </c:pt>
                <c:pt idx="539">
                  <c:v>24.245099999999926</c:v>
                </c:pt>
                <c:pt idx="540">
                  <c:v>24.347399999999926</c:v>
                </c:pt>
                <c:pt idx="541">
                  <c:v>24.449699999999925</c:v>
                </c:pt>
                <c:pt idx="542">
                  <c:v>24.551999999999925</c:v>
                </c:pt>
                <c:pt idx="543">
                  <c:v>24.654299999999925</c:v>
                </c:pt>
                <c:pt idx="544">
                  <c:v>24.756599999999924</c:v>
                </c:pt>
                <c:pt idx="545">
                  <c:v>24.858899999999924</c:v>
                </c:pt>
                <c:pt idx="546">
                  <c:v>24.961199999999923</c:v>
                </c:pt>
                <c:pt idx="547">
                  <c:v>25.063499999999923</c:v>
                </c:pt>
                <c:pt idx="548">
                  <c:v>25.165799999999923</c:v>
                </c:pt>
                <c:pt idx="549">
                  <c:v>25.268099999999922</c:v>
                </c:pt>
                <c:pt idx="550">
                  <c:v>25.370399999999922</c:v>
                </c:pt>
                <c:pt idx="551">
                  <c:v>25.47269999999992</c:v>
                </c:pt>
                <c:pt idx="552">
                  <c:v>25.57499999999992</c:v>
                </c:pt>
                <c:pt idx="553">
                  <c:v>25.67729999999992</c:v>
                </c:pt>
                <c:pt idx="554">
                  <c:v>25.77959999999992</c:v>
                </c:pt>
                <c:pt idx="555">
                  <c:v>25.88189999999992</c:v>
                </c:pt>
                <c:pt idx="556">
                  <c:v>25.98419999999992</c:v>
                </c:pt>
                <c:pt idx="557">
                  <c:v>26.08649999999992</c:v>
                </c:pt>
                <c:pt idx="558">
                  <c:v>26.18879999999992</c:v>
                </c:pt>
                <c:pt idx="559">
                  <c:v>26.29109999999992</c:v>
                </c:pt>
                <c:pt idx="560">
                  <c:v>26.393399999999918</c:v>
                </c:pt>
                <c:pt idx="561">
                  <c:v>26.495699999999918</c:v>
                </c:pt>
                <c:pt idx="562">
                  <c:v>26.597999999999917</c:v>
                </c:pt>
                <c:pt idx="563">
                  <c:v>26.700299999999917</c:v>
                </c:pt>
                <c:pt idx="564">
                  <c:v>26.802599999999916</c:v>
                </c:pt>
                <c:pt idx="565">
                  <c:v>26.904899999999916</c:v>
                </c:pt>
                <c:pt idx="566">
                  <c:v>27.007199999999916</c:v>
                </c:pt>
                <c:pt idx="567">
                  <c:v>27.109499999999915</c:v>
                </c:pt>
                <c:pt idx="568">
                  <c:v>27.211799999999915</c:v>
                </c:pt>
                <c:pt idx="569">
                  <c:v>27.314099999999915</c:v>
                </c:pt>
                <c:pt idx="570">
                  <c:v>27.416399999999914</c:v>
                </c:pt>
                <c:pt idx="571">
                  <c:v>27.518699999999914</c:v>
                </c:pt>
                <c:pt idx="572">
                  <c:v>27.620999999999913</c:v>
                </c:pt>
                <c:pt idx="573">
                  <c:v>27.723299999999913</c:v>
                </c:pt>
                <c:pt idx="574">
                  <c:v>27.825599999999913</c:v>
                </c:pt>
                <c:pt idx="575">
                  <c:v>27.927899999999912</c:v>
                </c:pt>
                <c:pt idx="576">
                  <c:v>28.030199999999912</c:v>
                </c:pt>
                <c:pt idx="577">
                  <c:v>28.13249999999991</c:v>
                </c:pt>
                <c:pt idx="578">
                  <c:v>28.23479999999991</c:v>
                </c:pt>
                <c:pt idx="579">
                  <c:v>28.33709999999991</c:v>
                </c:pt>
                <c:pt idx="580">
                  <c:v>28.43939999999991</c:v>
                </c:pt>
                <c:pt idx="581">
                  <c:v>28.54169999999991</c:v>
                </c:pt>
                <c:pt idx="582">
                  <c:v>28.64399999999991</c:v>
                </c:pt>
                <c:pt idx="583">
                  <c:v>28.74629999999991</c:v>
                </c:pt>
                <c:pt idx="584">
                  <c:v>28.84859999999991</c:v>
                </c:pt>
                <c:pt idx="585">
                  <c:v>28.95089999999991</c:v>
                </c:pt>
                <c:pt idx="586">
                  <c:v>29.053199999999908</c:v>
                </c:pt>
                <c:pt idx="587">
                  <c:v>29.155499999999908</c:v>
                </c:pt>
                <c:pt idx="588">
                  <c:v>29.257799999999907</c:v>
                </c:pt>
                <c:pt idx="589">
                  <c:v>29.360099999999907</c:v>
                </c:pt>
                <c:pt idx="590">
                  <c:v>29.462399999999906</c:v>
                </c:pt>
                <c:pt idx="591">
                  <c:v>29.564699999999906</c:v>
                </c:pt>
                <c:pt idx="592">
                  <c:v>29.666999999999906</c:v>
                </c:pt>
                <c:pt idx="593">
                  <c:v>29.769299999999905</c:v>
                </c:pt>
                <c:pt idx="594">
                  <c:v>29.871599999999905</c:v>
                </c:pt>
                <c:pt idx="595">
                  <c:v>29.973899999999905</c:v>
                </c:pt>
                <c:pt idx="596">
                  <c:v>30.076199999999904</c:v>
                </c:pt>
                <c:pt idx="597">
                  <c:v>30.178499999999904</c:v>
                </c:pt>
                <c:pt idx="598">
                  <c:v>30.280799999999903</c:v>
                </c:pt>
                <c:pt idx="599">
                  <c:v>30.383099999999903</c:v>
                </c:pt>
                <c:pt idx="600">
                  <c:v>30.485399999999903</c:v>
                </c:pt>
                <c:pt idx="601">
                  <c:v>30.587699999999902</c:v>
                </c:pt>
                <c:pt idx="602">
                  <c:v>30.689999999999902</c:v>
                </c:pt>
                <c:pt idx="603">
                  <c:v>30.7922999999999</c:v>
                </c:pt>
                <c:pt idx="604">
                  <c:v>30.8945999999999</c:v>
                </c:pt>
                <c:pt idx="605">
                  <c:v>30.9968999999999</c:v>
                </c:pt>
                <c:pt idx="606">
                  <c:v>31.0991999999999</c:v>
                </c:pt>
              </c:numCache>
            </c:numRef>
          </c:xVal>
          <c:yVal>
            <c:numRef>
              <c:f>MBOC!$F$7:$F$613</c:f>
              <c:numCache>
                <c:ptCount val="607"/>
                <c:pt idx="0">
                  <c:v>-114.02199817343384</c:v>
                </c:pt>
                <c:pt idx="1">
                  <c:v>-125.81918613533801</c:v>
                </c:pt>
                <c:pt idx="2">
                  <c:v>-606.812017876469</c:v>
                </c:pt>
                <c:pt idx="3">
                  <c:v>-125.76127998991738</c:v>
                </c:pt>
                <c:pt idx="4">
                  <c:v>-113.90618459580053</c:v>
                </c:pt>
                <c:pt idx="5">
                  <c:v>-107.19441226994378</c:v>
                </c:pt>
                <c:pt idx="6">
                  <c:v>-102.67824068709858</c:v>
                </c:pt>
                <c:pt idx="7">
                  <c:v>-99.43819411056498</c:v>
                </c:pt>
                <c:pt idx="8">
                  <c:v>-97.06979470252604</c:v>
                </c:pt>
                <c:pt idx="9">
                  <c:v>-95.36327092204507</c:v>
                </c:pt>
                <c:pt idx="10">
                  <c:v>-94.20055788489168</c:v>
                </c:pt>
                <c:pt idx="11">
                  <c:v>-93.5142165748396</c:v>
                </c:pt>
                <c:pt idx="12">
                  <c:v>-93.26911383570375</c:v>
                </c:pt>
                <c:pt idx="13">
                  <c:v>-93.45431365025318</c:v>
                </c:pt>
                <c:pt idx="14">
                  <c:v>-94.08075061110955</c:v>
                </c:pt>
                <c:pt idx="15">
                  <c:v>-95.18355644964531</c:v>
                </c:pt>
                <c:pt idx="16">
                  <c:v>-96.83016875686732</c:v>
                </c:pt>
                <c:pt idx="17">
                  <c:v>-99.13865099117687</c:v>
                </c:pt>
                <c:pt idx="18">
                  <c:v>-102.31877326686737</c:v>
                </c:pt>
                <c:pt idx="19">
                  <c:v>-106.77501199409504</c:v>
                </c:pt>
                <c:pt idx="20">
                  <c:v>-113.42684148067784</c:v>
                </c:pt>
                <c:pt idx="21">
                  <c:v>-125.22198262156235</c:v>
                </c:pt>
                <c:pt idx="22">
                  <c:v>-607.5312450101941</c:v>
                </c:pt>
                <c:pt idx="23">
                  <c:v>-125.15994028890192</c:v>
                </c:pt>
                <c:pt idx="24">
                  <c:v>-113.30275523263715</c:v>
                </c:pt>
                <c:pt idx="25">
                  <c:v>-106.58887866488865</c:v>
                </c:pt>
                <c:pt idx="26">
                  <c:v>-102.07058810722427</c:v>
                </c:pt>
                <c:pt idx="27">
                  <c:v>-98.82840766760717</c:v>
                </c:pt>
                <c:pt idx="28">
                  <c:v>-96.45785935069087</c:v>
                </c:pt>
                <c:pt idx="29">
                  <c:v>-94.74917145577817</c:v>
                </c:pt>
                <c:pt idx="30">
                  <c:v>-93.58427893660735</c:v>
                </c:pt>
                <c:pt idx="31">
                  <c:v>-92.89574261260958</c:v>
                </c:pt>
                <c:pt idx="32">
                  <c:v>-92.64842916090437</c:v>
                </c:pt>
                <c:pt idx="33">
                  <c:v>-92.83140239517036</c:v>
                </c:pt>
                <c:pt idx="34">
                  <c:v>-93.4555967365006</c:v>
                </c:pt>
                <c:pt idx="35">
                  <c:v>-94.55614374225681</c:v>
                </c:pt>
                <c:pt idx="36">
                  <c:v>-96.2004808269077</c:v>
                </c:pt>
                <c:pt idx="37">
                  <c:v>-98.50667126974264</c:v>
                </c:pt>
                <c:pt idx="38">
                  <c:v>-101.68448500332298</c:v>
                </c:pt>
                <c:pt idx="39">
                  <c:v>-106.13839825340403</c:v>
                </c:pt>
                <c:pt idx="40">
                  <c:v>-112.78788514068458</c:v>
                </c:pt>
                <c:pt idx="41">
                  <c:v>-124.5806663702244</c:v>
                </c:pt>
                <c:pt idx="42">
                  <c:v>-608.3143944332508</c:v>
                </c:pt>
                <c:pt idx="43">
                  <c:v>-124.51385150505621</c:v>
                </c:pt>
                <c:pt idx="44">
                  <c:v>-112.6542534335408</c:v>
                </c:pt>
                <c:pt idx="45">
                  <c:v>-105.93794575022592</c:v>
                </c:pt>
                <c:pt idx="46">
                  <c:v>-101.41720577215733</c:v>
                </c:pt>
                <c:pt idx="47">
                  <c:v>-98.17255739968121</c:v>
                </c:pt>
                <c:pt idx="48">
                  <c:v>-95.79952242668192</c:v>
                </c:pt>
                <c:pt idx="49">
                  <c:v>-94.08832893847944</c:v>
                </c:pt>
                <c:pt idx="50">
                  <c:v>-92.92091167155428</c:v>
                </c:pt>
                <c:pt idx="51">
                  <c:v>-92.22983122474224</c:v>
                </c:pt>
                <c:pt idx="52">
                  <c:v>-91.97995405116538</c:v>
                </c:pt>
                <c:pt idx="53">
                  <c:v>-92.16034373703687</c:v>
                </c:pt>
                <c:pt idx="54">
                  <c:v>-92.7819344724491</c:v>
                </c:pt>
                <c:pt idx="55">
                  <c:v>-93.87985758015851</c:v>
                </c:pt>
                <c:pt idx="56">
                  <c:v>-95.52155023635379</c:v>
                </c:pt>
                <c:pt idx="57">
                  <c:v>-97.82507547829682</c:v>
                </c:pt>
                <c:pt idx="58">
                  <c:v>-101.00020299270054</c:v>
                </c:pt>
                <c:pt idx="59">
                  <c:v>-105.4514087555745</c:v>
                </c:pt>
                <c:pt idx="60">
                  <c:v>-112.09816663389772</c:v>
                </c:pt>
                <c:pt idx="61">
                  <c:v>-123.88819707495497</c:v>
                </c:pt>
                <c:pt idx="62">
                  <c:v>-609.1737626231686</c:v>
                </c:pt>
                <c:pt idx="63">
                  <c:v>-123.81581424239587</c:v>
                </c:pt>
                <c:pt idx="64">
                  <c:v>-111.95339845540741</c:v>
                </c:pt>
                <c:pt idx="65">
                  <c:v>-105.23425020380273</c:v>
                </c:pt>
                <c:pt idx="66">
                  <c:v>-100.71064652532273</c:v>
                </c:pt>
                <c:pt idx="67">
                  <c:v>-97.46311103643703</c:v>
                </c:pt>
                <c:pt idx="68">
                  <c:v>-95.08716524248615</c:v>
                </c:pt>
                <c:pt idx="69">
                  <c:v>-93.37303693548361</c:v>
                </c:pt>
                <c:pt idx="70">
                  <c:v>-92.20266055374151</c:v>
                </c:pt>
                <c:pt idx="71">
                  <c:v>-91.50859639296442</c:v>
                </c:pt>
                <c:pt idx="72">
                  <c:v>-91.25571059807649</c:v>
                </c:pt>
                <c:pt idx="73">
                  <c:v>-91.43306644191989</c:v>
                </c:pt>
                <c:pt idx="74">
                  <c:v>-92.05159779593382</c:v>
                </c:pt>
                <c:pt idx="75">
                  <c:v>-93.14643565882756</c:v>
                </c:pt>
                <c:pt idx="76">
                  <c:v>-94.78501687723409</c:v>
                </c:pt>
                <c:pt idx="77">
                  <c:v>-97.08540415323336</c:v>
                </c:pt>
                <c:pt idx="78">
                  <c:v>-100.2573668326091</c:v>
                </c:pt>
                <c:pt idx="79">
                  <c:v>-104.7053805445711</c:v>
                </c:pt>
                <c:pt idx="80">
                  <c:v>-111.34891880330129</c:v>
                </c:pt>
                <c:pt idx="81">
                  <c:v>-123.13570169715787</c:v>
                </c:pt>
                <c:pt idx="82">
                  <c:v>-611.3502842987473</c:v>
                </c:pt>
                <c:pt idx="83">
                  <c:v>-123.05673852023668</c:v>
                </c:pt>
                <c:pt idx="84">
                  <c:v>-111.19098918636982</c:v>
                </c:pt>
                <c:pt idx="85">
                  <c:v>-104.46847796057159</c:v>
                </c:pt>
                <c:pt idx="86">
                  <c:v>-99.94148148893947</c:v>
                </c:pt>
                <c:pt idx="87">
                  <c:v>-96.69052298931473</c:v>
                </c:pt>
                <c:pt idx="88">
                  <c:v>-94.31112356126734</c:v>
                </c:pt>
                <c:pt idx="89">
                  <c:v>-92.59351058373808</c:v>
                </c:pt>
                <c:pt idx="90">
                  <c:v>-91.4196180744986</c:v>
                </c:pt>
                <c:pt idx="91">
                  <c:v>-90.72200590107542</c:v>
                </c:pt>
                <c:pt idx="92">
                  <c:v>-90.46553977240302</c:v>
                </c:pt>
                <c:pt idx="93">
                  <c:v>-90.63928251734316</c:v>
                </c:pt>
                <c:pt idx="94">
                  <c:v>-91.25416755517988</c:v>
                </c:pt>
                <c:pt idx="95">
                  <c:v>-92.34532542410336</c:v>
                </c:pt>
                <c:pt idx="96">
                  <c:v>-93.980192501669</c:v>
                </c:pt>
                <c:pt idx="97">
                  <c:v>-96.27683101212101</c:v>
                </c:pt>
                <c:pt idx="98">
                  <c:v>-99.44500981444338</c:v>
                </c:pt>
                <c:pt idx="99">
                  <c:v>-103.88920404187178</c:v>
                </c:pt>
                <c:pt idx="100">
                  <c:v>-110.52888670322041</c:v>
                </c:pt>
                <c:pt idx="101">
                  <c:v>-122.31177737186464</c:v>
                </c:pt>
                <c:pt idx="102">
                  <c:v>-611.8637573927404</c:v>
                </c:pt>
                <c:pt idx="103">
                  <c:v>-122.22491775162923</c:v>
                </c:pt>
                <c:pt idx="104">
                  <c:v>-110.35516311950893</c:v>
                </c:pt>
                <c:pt idx="105">
                  <c:v>-103.62860780683323</c:v>
                </c:pt>
                <c:pt idx="106">
                  <c:v>-99.09752789305062</c:v>
                </c:pt>
                <c:pt idx="107">
                  <c:v>-95.8424460182531</c:v>
                </c:pt>
                <c:pt idx="108">
                  <c:v>-93.45888269288814</c:v>
                </c:pt>
                <c:pt idx="109">
                  <c:v>-91.7370646951189</c:v>
                </c:pt>
                <c:pt idx="110">
                  <c:v>-90.55892542999462</c:v>
                </c:pt>
                <c:pt idx="111">
                  <c:v>-89.85702414007616</c:v>
                </c:pt>
                <c:pt idx="112">
                  <c:v>-89.5962258967812</c:v>
                </c:pt>
                <c:pt idx="113">
                  <c:v>-89.76559287858693</c:v>
                </c:pt>
                <c:pt idx="114">
                  <c:v>-90.37605784119818</c:v>
                </c:pt>
                <c:pt idx="115">
                  <c:v>-91.46275064569487</c:v>
                </c:pt>
                <c:pt idx="116">
                  <c:v>-93.09310697864407</c:v>
                </c:pt>
                <c:pt idx="117">
                  <c:v>-95.38518835906595</c:v>
                </c:pt>
                <c:pt idx="118">
                  <c:v>-98.5487629261159</c:v>
                </c:pt>
                <c:pt idx="119">
                  <c:v>-102.98830507821575</c:v>
                </c:pt>
                <c:pt idx="120">
                  <c:v>-109.62328707398885</c:v>
                </c:pt>
                <c:pt idx="121">
                  <c:v>-121.40142772083736</c:v>
                </c:pt>
                <c:pt idx="122">
                  <c:v>-613.1639295948505</c:v>
                </c:pt>
                <c:pt idx="123">
                  <c:v>-121.30491684303415</c:v>
                </c:pt>
                <c:pt idx="124">
                  <c:v>-109.43025936045694</c:v>
                </c:pt>
                <c:pt idx="125">
                  <c:v>-102.69874861083801</c:v>
                </c:pt>
                <c:pt idx="126">
                  <c:v>-98.16265982220445</c:v>
                </c:pt>
                <c:pt idx="127">
                  <c:v>-94.90251476472886</c:v>
                </c:pt>
                <c:pt idx="128">
                  <c:v>-92.51383305993579</c:v>
                </c:pt>
                <c:pt idx="129">
                  <c:v>-90.78684057753944</c:v>
                </c:pt>
                <c:pt idx="130">
                  <c:v>-89.60346979407468</c:v>
                </c:pt>
                <c:pt idx="131">
                  <c:v>-88.89627900296472</c:v>
                </c:pt>
                <c:pt idx="132">
                  <c:v>-88.63013230529012</c:v>
                </c:pt>
                <c:pt idx="133">
                  <c:v>-88.7940908873955</c:v>
                </c:pt>
                <c:pt idx="134">
                  <c:v>-89.39908649044177</c:v>
                </c:pt>
                <c:pt idx="135">
                  <c:v>-90.48024793791649</c:v>
                </c:pt>
                <c:pt idx="136">
                  <c:v>-92.10500985508672</c:v>
                </c:pt>
                <c:pt idx="137">
                  <c:v>-94.39143267528354</c:v>
                </c:pt>
                <c:pt idx="138">
                  <c:v>-97.54928342687887</c:v>
                </c:pt>
                <c:pt idx="139">
                  <c:v>-101.98303537168583</c:v>
                </c:pt>
                <c:pt idx="140">
                  <c:v>-108.61215960513923</c:v>
                </c:pt>
                <c:pt idx="141">
                  <c:v>-120.38437374408949</c:v>
                </c:pt>
                <c:pt idx="142">
                  <c:v>-615.6060143332548</c:v>
                </c:pt>
                <c:pt idx="143">
                  <c:v>-120.27579870984688</c:v>
                </c:pt>
                <c:pt idx="144">
                  <c:v>-108.3950010533679</c:v>
                </c:pt>
                <c:pt idx="145">
                  <c:v>-101.65727633178692</c:v>
                </c:pt>
                <c:pt idx="146">
                  <c:v>-97.11489843301095</c:v>
                </c:pt>
                <c:pt idx="147">
                  <c:v>-93.84838775440895</c:v>
                </c:pt>
                <c:pt idx="148">
                  <c:v>-91.45326251101321</c:v>
                </c:pt>
                <c:pt idx="149">
                  <c:v>-89.7197471313156</c:v>
                </c:pt>
                <c:pt idx="150">
                  <c:v>-88.52977261481922</c:v>
                </c:pt>
                <c:pt idx="151">
                  <c:v>-87.81589574098506</c:v>
                </c:pt>
                <c:pt idx="152">
                  <c:v>-87.54297905883826</c:v>
                </c:pt>
                <c:pt idx="153">
                  <c:v>-87.70008216336748</c:v>
                </c:pt>
                <c:pt idx="154">
                  <c:v>-88.29813516382359</c:v>
                </c:pt>
                <c:pt idx="155">
                  <c:v>-89.37226520992823</c:v>
                </c:pt>
                <c:pt idx="156">
                  <c:v>-90.98990520997421</c:v>
                </c:pt>
                <c:pt idx="157">
                  <c:v>-93.26911383570474</c:v>
                </c:pt>
                <c:pt idx="158">
                  <c:v>-96.41965630782964</c:v>
                </c:pt>
                <c:pt idx="159">
                  <c:v>-100.84600403290766</c:v>
                </c:pt>
                <c:pt idx="160">
                  <c:v>-107.46762620194716</c:v>
                </c:pt>
                <c:pt idx="161">
                  <c:v>-119.2322384765589</c:v>
                </c:pt>
                <c:pt idx="162">
                  <c:v>-616.4963741389283</c:v>
                </c:pt>
                <c:pt idx="163">
                  <c:v>-119.10815222852133</c:v>
                </c:pt>
                <c:pt idx="164">
                  <c:v>-107.21944104230496</c:v>
                </c:pt>
                <c:pt idx="165">
                  <c:v>-100.47369462673075</c:v>
                </c:pt>
                <c:pt idx="166">
                  <c:v>-95.9231846333264</c:v>
                </c:pt>
                <c:pt idx="167">
                  <c:v>-92.64842916090348</c:v>
                </c:pt>
                <c:pt idx="168">
                  <c:v>-90.24494406158021</c:v>
                </c:pt>
                <c:pt idx="169">
                  <c:v>-88.50295133430546</c:v>
                </c:pt>
                <c:pt idx="170">
                  <c:v>-87.30437948004082</c:v>
                </c:pt>
                <c:pt idx="171">
                  <c:v>-86.58178270823697</c:v>
                </c:pt>
                <c:pt idx="172">
                  <c:v>-86.30002092386137</c:v>
                </c:pt>
                <c:pt idx="173">
                  <c:v>-86.44815100110694</c:v>
                </c:pt>
                <c:pt idx="174">
                  <c:v>-87.03710024888179</c:v>
                </c:pt>
                <c:pt idx="175">
                  <c:v>-88.10199293408375</c:v>
                </c:pt>
                <c:pt idx="176">
                  <c:v>-89.71025899663657</c:v>
                </c:pt>
                <c:pt idx="177">
                  <c:v>-91.97995405116617</c:v>
                </c:pt>
                <c:pt idx="178">
                  <c:v>-95.12084016916901</c:v>
                </c:pt>
                <c:pt idx="179">
                  <c:v>-99.5373855123939</c:v>
                </c:pt>
                <c:pt idx="180">
                  <c:v>-106.14905592778041</c:v>
                </c:pt>
                <c:pt idx="181">
                  <c:v>-117.90356362977874</c:v>
                </c:pt>
                <c:pt idx="182">
                  <c:v>-620.1181419374526</c:v>
                </c:pt>
                <c:pt idx="183">
                  <c:v>-117.75879545129085</c:v>
                </c:pt>
                <c:pt idx="184">
                  <c:v>-105.85949946040331</c:v>
                </c:pt>
                <c:pt idx="185">
                  <c:v>-99.10300051852622</c:v>
                </c:pt>
                <c:pt idx="186">
                  <c:v>-94.5415662504606</c:v>
                </c:pt>
                <c:pt idx="187">
                  <c:v>-91.25571059807578</c:v>
                </c:pt>
                <c:pt idx="188">
                  <c:v>-88.84094512101368</c:v>
                </c:pt>
                <c:pt idx="189">
                  <c:v>-87.08748738463225</c:v>
                </c:pt>
                <c:pt idx="190">
                  <c:v>-85.87726130932754</c:v>
                </c:pt>
                <c:pt idx="191">
                  <c:v>-85.14281637085489</c:v>
                </c:pt>
                <c:pt idx="192">
                  <c:v>-84.84900758088914</c:v>
                </c:pt>
                <c:pt idx="193">
                  <c:v>-84.9848867539344</c:v>
                </c:pt>
                <c:pt idx="194">
                  <c:v>-85.56137596566332</c:v>
                </c:pt>
                <c:pt idx="195">
                  <c:v>-86.61359406866872</c:v>
                </c:pt>
                <c:pt idx="196">
                  <c:v>-88.20896539958058</c:v>
                </c:pt>
                <c:pt idx="197">
                  <c:v>-90.46553977240363</c:v>
                </c:pt>
                <c:pt idx="198">
                  <c:v>-93.59307325189965</c:v>
                </c:pt>
                <c:pt idx="199">
                  <c:v>-97.99602777770902</c:v>
                </c:pt>
                <c:pt idx="200">
                  <c:v>-104.59386274952323</c:v>
                </c:pt>
                <c:pt idx="201">
                  <c:v>-116.33428369910142</c:v>
                </c:pt>
                <c:pt idx="202">
                  <c:v>-624.4731248135523</c:v>
                </c:pt>
                <c:pt idx="203">
                  <c:v>-116.1605601153926</c:v>
                </c:pt>
                <c:pt idx="204">
                  <c:v>-104.2463808281313</c:v>
                </c:pt>
                <c:pt idx="205">
                  <c:v>-97.4747179689283</c:v>
                </c:pt>
                <c:pt idx="206">
                  <c:v>-92.89783112671394</c:v>
                </c:pt>
                <c:pt idx="207">
                  <c:v>-89.59622589678074</c:v>
                </c:pt>
                <c:pt idx="208">
                  <c:v>-87.16540516627838</c:v>
                </c:pt>
                <c:pt idx="209">
                  <c:v>-85.39557748604265</c:v>
                </c:pt>
                <c:pt idx="210">
                  <c:v>-84.16865740283507</c:v>
                </c:pt>
                <c:pt idx="211">
                  <c:v>-83.41718464154363</c:v>
                </c:pt>
                <c:pt idx="212">
                  <c:v>-83.10600406651113</c:v>
                </c:pt>
                <c:pt idx="213">
                  <c:v>-83.22415692802016</c:v>
                </c:pt>
                <c:pt idx="214">
                  <c:v>-83.78255429892762</c:v>
                </c:pt>
                <c:pt idx="215">
                  <c:v>-84.81630356733677</c:v>
                </c:pt>
                <c:pt idx="216">
                  <c:v>-86.3928171191564</c:v>
                </c:pt>
                <c:pt idx="217">
                  <c:v>-88.6301323052905</c:v>
                </c:pt>
                <c:pt idx="218">
                  <c:v>-91.73799218716147</c:v>
                </c:pt>
                <c:pt idx="219">
                  <c:v>-96.12084513112663</c:v>
                </c:pt>
                <c:pt idx="220">
                  <c:v>-102.69813636195843</c:v>
                </c:pt>
                <c:pt idx="221">
                  <c:v>-114.41755660102038</c:v>
                </c:pt>
                <c:pt idx="222">
                  <c:v>-630.0157289887343</c:v>
                </c:pt>
                <c:pt idx="223">
                  <c:v>-114.20039804925182</c:v>
                </c:pt>
                <c:pt idx="224">
                  <c:v>-102.26375136809156</c:v>
                </c:pt>
                <c:pt idx="225">
                  <c:v>-95.46909778705341</c:v>
                </c:pt>
                <c:pt idx="226">
                  <c:v>-90.86867831153867</c:v>
                </c:pt>
                <c:pt idx="227">
                  <c:v>-87.54297905883796</c:v>
                </c:pt>
                <c:pt idx="228">
                  <c:v>-85.08748248890404</c:v>
                </c:pt>
                <c:pt idx="229">
                  <c:v>-83.29237571737316</c:v>
                </c:pt>
                <c:pt idx="230">
                  <c:v>-82.0395507845494</c:v>
                </c:pt>
                <c:pt idx="231">
                  <c:v>-81.2615237695033</c:v>
                </c:pt>
                <c:pt idx="232">
                  <c:v>-80.92311467800977</c:v>
                </c:pt>
                <c:pt idx="233">
                  <c:v>-81.01333860986699</c:v>
                </c:pt>
                <c:pt idx="234">
                  <c:v>-81.54307911004894</c:v>
                </c:pt>
                <c:pt idx="235">
                  <c:v>-82.54741456898086</c:v>
                </c:pt>
                <c:pt idx="236">
                  <c:v>-84.09372680512227</c:v>
                </c:pt>
                <c:pt idx="237">
                  <c:v>-86.30002092386162</c:v>
                </c:pt>
                <c:pt idx="238">
                  <c:v>-89.37600594560129</c:v>
                </c:pt>
                <c:pt idx="239">
                  <c:v>-93.72609427267642</c:v>
                </c:pt>
                <c:pt idx="240">
                  <c:v>-100.26969310424872</c:v>
                </c:pt>
                <c:pt idx="241">
                  <c:v>-111.95445292366153</c:v>
                </c:pt>
                <c:pt idx="242">
                  <c:v>-640.9397702803841</c:v>
                </c:pt>
                <c:pt idx="243">
                  <c:v>-111.66489645628707</c:v>
                </c:pt>
                <c:pt idx="244">
                  <c:v>-99.69041918554129</c:v>
                </c:pt>
                <c:pt idx="245">
                  <c:v>-92.85678039705404</c:v>
                </c:pt>
                <c:pt idx="246">
                  <c:v>-88.21616700604716</c:v>
                </c:pt>
                <c:pt idx="247">
                  <c:v>-84.84900758088904</c:v>
                </c:pt>
                <c:pt idx="248">
                  <c:v>-82.35072329074404</c:v>
                </c:pt>
                <c:pt idx="249">
                  <c:v>-80.51143590697995</c:v>
                </c:pt>
                <c:pt idx="250">
                  <c:v>-79.21296772862009</c:v>
                </c:pt>
                <c:pt idx="251">
                  <c:v>-78.38776031708056</c:v>
                </c:pt>
                <c:pt idx="252">
                  <c:v>-78.00055396444503</c:v>
                </c:pt>
                <c:pt idx="253">
                  <c:v>-78.04027839569214</c:v>
                </c:pt>
                <c:pt idx="254">
                  <c:v>-78.51772560343589</c:v>
                </c:pt>
                <c:pt idx="255">
                  <c:v>-79.46787567367858</c:v>
                </c:pt>
                <c:pt idx="256">
                  <c:v>-80.95800472791623</c:v>
                </c:pt>
                <c:pt idx="257">
                  <c:v>-83.10600406651116</c:v>
                </c:pt>
                <c:pt idx="258">
                  <c:v>-86.12145999564704</c:v>
                </c:pt>
                <c:pt idx="259">
                  <c:v>-90.40865239519613</c:v>
                </c:pt>
                <c:pt idx="260">
                  <c:v>-96.88684512224098</c:v>
                </c:pt>
                <c:pt idx="261">
                  <c:v>-108.50353335783964</c:v>
                </c:pt>
                <c:pt idx="262">
                  <c:v>-660.7132886679833</c:v>
                </c:pt>
                <c:pt idx="263">
                  <c:v>-108.06914836397536</c:v>
                </c:pt>
                <c:pt idx="264">
                  <c:v>-96.01753124661938</c:v>
                </c:pt>
                <c:pt idx="265">
                  <c:v>-89.10331776494439</c:v>
                </c:pt>
                <c:pt idx="266">
                  <c:v>-84.3784564812691</c:v>
                </c:pt>
                <c:pt idx="267">
                  <c:v>-80.92311467800984</c:v>
                </c:pt>
                <c:pt idx="268">
                  <c:v>-78.33242643512988</c:v>
                </c:pt>
                <c:pt idx="269">
                  <c:v>-76.39619731252198</c:v>
                </c:pt>
                <c:pt idx="270">
                  <c:v>-74.99590042232226</c:v>
                </c:pt>
                <c:pt idx="271">
                  <c:v>-74.06359067180732</c:v>
                </c:pt>
                <c:pt idx="272">
                  <c:v>-73.56357897211791</c:v>
                </c:pt>
                <c:pt idx="273">
                  <c:v>-73.48431675310097</c:v>
                </c:pt>
                <c:pt idx="274">
                  <c:v>-73.83606148276851</c:v>
                </c:pt>
                <c:pt idx="275">
                  <c:v>-74.65319379814395</c:v>
                </c:pt>
                <c:pt idx="276">
                  <c:v>-76.0023150537011</c:v>
                </c:pt>
                <c:pt idx="277">
                  <c:v>-78.00055396444502</c:v>
                </c:pt>
                <c:pt idx="278">
                  <c:v>-80.8566313001554</c:v>
                </c:pt>
                <c:pt idx="279">
                  <c:v>-84.97384000395627</c:v>
                </c:pt>
                <c:pt idx="280">
                  <c:v>-91.27031293072713</c:v>
                </c:pt>
                <c:pt idx="281">
                  <c:v>-102.6922421181234</c:v>
                </c:pt>
                <c:pt idx="282">
                  <c:v>-689.7504969965423</c:v>
                </c:pt>
                <c:pt idx="283">
                  <c:v>-101.82292824250172</c:v>
                </c:pt>
                <c:pt idx="284">
                  <c:v>-89.52730941634918</c:v>
                </c:pt>
                <c:pt idx="285">
                  <c:v>-82.34826171116994</c:v>
                </c:pt>
                <c:pt idx="286">
                  <c:v>-77.3348061190418</c:v>
                </c:pt>
                <c:pt idx="287">
                  <c:v>-73.56357897211791</c:v>
                </c:pt>
                <c:pt idx="288">
                  <c:v>-70.62540880784951</c:v>
                </c:pt>
                <c:pt idx="289">
                  <c:v>-68.30478556110094</c:v>
                </c:pt>
                <c:pt idx="290">
                  <c:v>-66.47652577687663</c:v>
                </c:pt>
                <c:pt idx="291">
                  <c:v>-65.06421049828634</c:v>
                </c:pt>
                <c:pt idx="292">
                  <c:v>-64.02115387772466</c:v>
                </c:pt>
                <c:pt idx="293">
                  <c:v>-63.32120698390835</c:v>
                </c:pt>
                <c:pt idx="294">
                  <c:v>-62.954700595763015</c:v>
                </c:pt>
                <c:pt idx="295">
                  <c:v>-62.92787931524934</c:v>
                </c:pt>
                <c:pt idx="296">
                  <c:v>-63.265873101957624</c:v>
                </c:pt>
                <c:pt idx="297">
                  <c:v>-64.02115387772466</c:v>
                </c:pt>
                <c:pt idx="298">
                  <c:v>-65.29360629248254</c:v>
                </c:pt>
                <c:pt idx="299">
                  <c:v>-67.28170837799769</c:v>
                </c:pt>
                <c:pt idx="300">
                  <c:v>-70.44245922756268</c:v>
                </c:pt>
                <c:pt idx="301">
                  <c:v>-76.2478562234451</c:v>
                </c:pt>
                <c:pt idx="302">
                  <c:v>-456.37387147076174</c:v>
                </c:pt>
                <c:pt idx="303">
                  <c:v>-76.2478562234451</c:v>
                </c:pt>
                <c:pt idx="304">
                  <c:v>-70.44245922756268</c:v>
                </c:pt>
                <c:pt idx="305">
                  <c:v>-67.28170837799769</c:v>
                </c:pt>
                <c:pt idx="306">
                  <c:v>-65.29360629248254</c:v>
                </c:pt>
                <c:pt idx="307">
                  <c:v>-64.02115387772466</c:v>
                </c:pt>
                <c:pt idx="308">
                  <c:v>-63.265873101957624</c:v>
                </c:pt>
                <c:pt idx="309">
                  <c:v>-62.92787931524934</c:v>
                </c:pt>
                <c:pt idx="310">
                  <c:v>-62.954700595763015</c:v>
                </c:pt>
                <c:pt idx="311">
                  <c:v>-63.32120698390835</c:v>
                </c:pt>
                <c:pt idx="312">
                  <c:v>-64.02115387772466</c:v>
                </c:pt>
                <c:pt idx="313">
                  <c:v>-65.06421049828634</c:v>
                </c:pt>
                <c:pt idx="314">
                  <c:v>-66.47652577687663</c:v>
                </c:pt>
                <c:pt idx="315">
                  <c:v>-68.30478556110094</c:v>
                </c:pt>
                <c:pt idx="316">
                  <c:v>-70.62540880784951</c:v>
                </c:pt>
                <c:pt idx="317">
                  <c:v>-73.56357897211791</c:v>
                </c:pt>
                <c:pt idx="318">
                  <c:v>-77.3348061190418</c:v>
                </c:pt>
                <c:pt idx="319">
                  <c:v>-82.34826171116994</c:v>
                </c:pt>
                <c:pt idx="320">
                  <c:v>-89.52730941634918</c:v>
                </c:pt>
                <c:pt idx="321">
                  <c:v>-101.82292824250172</c:v>
                </c:pt>
                <c:pt idx="322">
                  <c:v>-689.7504969965423</c:v>
                </c:pt>
                <c:pt idx="323">
                  <c:v>-102.6922421181234</c:v>
                </c:pt>
                <c:pt idx="324">
                  <c:v>-91.27031293072713</c:v>
                </c:pt>
                <c:pt idx="325">
                  <c:v>-84.97384000395627</c:v>
                </c:pt>
                <c:pt idx="326">
                  <c:v>-80.8566313001554</c:v>
                </c:pt>
                <c:pt idx="327">
                  <c:v>-78.00055396444502</c:v>
                </c:pt>
                <c:pt idx="328">
                  <c:v>-76.0023150537011</c:v>
                </c:pt>
                <c:pt idx="329">
                  <c:v>-74.65319379814395</c:v>
                </c:pt>
                <c:pt idx="330">
                  <c:v>-73.83606148276851</c:v>
                </c:pt>
                <c:pt idx="331">
                  <c:v>-73.48431675310097</c:v>
                </c:pt>
                <c:pt idx="332">
                  <c:v>-73.56357897211791</c:v>
                </c:pt>
                <c:pt idx="333">
                  <c:v>-74.06359067180732</c:v>
                </c:pt>
                <c:pt idx="334">
                  <c:v>-74.99590042232226</c:v>
                </c:pt>
                <c:pt idx="335">
                  <c:v>-76.39619731252198</c:v>
                </c:pt>
                <c:pt idx="336">
                  <c:v>-78.33242643512988</c:v>
                </c:pt>
                <c:pt idx="337">
                  <c:v>-80.92311467800984</c:v>
                </c:pt>
                <c:pt idx="338">
                  <c:v>-84.3784564812691</c:v>
                </c:pt>
                <c:pt idx="339">
                  <c:v>-89.10331776494439</c:v>
                </c:pt>
                <c:pt idx="340">
                  <c:v>-96.01753124661938</c:v>
                </c:pt>
                <c:pt idx="341">
                  <c:v>-108.06914836397536</c:v>
                </c:pt>
                <c:pt idx="342">
                  <c:v>-660.7132886679833</c:v>
                </c:pt>
                <c:pt idx="343">
                  <c:v>-108.50353335783964</c:v>
                </c:pt>
                <c:pt idx="344">
                  <c:v>-96.88684512224098</c:v>
                </c:pt>
                <c:pt idx="345">
                  <c:v>-90.40865239519613</c:v>
                </c:pt>
                <c:pt idx="346">
                  <c:v>-86.12145999564704</c:v>
                </c:pt>
                <c:pt idx="347">
                  <c:v>-83.10600406651116</c:v>
                </c:pt>
                <c:pt idx="348">
                  <c:v>-80.95800472791623</c:v>
                </c:pt>
                <c:pt idx="349">
                  <c:v>-79.46787567367858</c:v>
                </c:pt>
                <c:pt idx="350">
                  <c:v>-78.51772560343589</c:v>
                </c:pt>
                <c:pt idx="351">
                  <c:v>-78.04027839569214</c:v>
                </c:pt>
                <c:pt idx="352">
                  <c:v>-78.00055396444503</c:v>
                </c:pt>
                <c:pt idx="353">
                  <c:v>-78.38776031708056</c:v>
                </c:pt>
                <c:pt idx="354">
                  <c:v>-79.21296772862009</c:v>
                </c:pt>
                <c:pt idx="355">
                  <c:v>-80.51143590697995</c:v>
                </c:pt>
                <c:pt idx="356">
                  <c:v>-82.35072329074404</c:v>
                </c:pt>
                <c:pt idx="357">
                  <c:v>-84.84900758088904</c:v>
                </c:pt>
                <c:pt idx="358">
                  <c:v>-88.21616700604716</c:v>
                </c:pt>
                <c:pt idx="359">
                  <c:v>-92.85678039705404</c:v>
                </c:pt>
                <c:pt idx="360">
                  <c:v>-99.69041918554129</c:v>
                </c:pt>
                <c:pt idx="361">
                  <c:v>-111.66489645628707</c:v>
                </c:pt>
                <c:pt idx="362">
                  <c:v>-640.9397702803841</c:v>
                </c:pt>
                <c:pt idx="363">
                  <c:v>-111.95445292366153</c:v>
                </c:pt>
                <c:pt idx="364">
                  <c:v>-100.26969310424872</c:v>
                </c:pt>
                <c:pt idx="365">
                  <c:v>-93.72609427267642</c:v>
                </c:pt>
                <c:pt idx="366">
                  <c:v>-89.37600594560129</c:v>
                </c:pt>
                <c:pt idx="367">
                  <c:v>-86.30002092386162</c:v>
                </c:pt>
                <c:pt idx="368">
                  <c:v>-84.09372680512227</c:v>
                </c:pt>
                <c:pt idx="369">
                  <c:v>-82.54741456898086</c:v>
                </c:pt>
                <c:pt idx="370">
                  <c:v>-81.54307911004894</c:v>
                </c:pt>
                <c:pt idx="371">
                  <c:v>-81.01333860986699</c:v>
                </c:pt>
                <c:pt idx="372">
                  <c:v>-80.92311467800977</c:v>
                </c:pt>
                <c:pt idx="373">
                  <c:v>-81.2615237695033</c:v>
                </c:pt>
                <c:pt idx="374">
                  <c:v>-82.0395507845494</c:v>
                </c:pt>
                <c:pt idx="375">
                  <c:v>-83.29237571737316</c:v>
                </c:pt>
                <c:pt idx="376">
                  <c:v>-85.08748248890404</c:v>
                </c:pt>
                <c:pt idx="377">
                  <c:v>-87.54297905883796</c:v>
                </c:pt>
                <c:pt idx="378">
                  <c:v>-90.86867831153867</c:v>
                </c:pt>
                <c:pt idx="379">
                  <c:v>-95.46909778705341</c:v>
                </c:pt>
                <c:pt idx="380">
                  <c:v>-102.26375136809156</c:v>
                </c:pt>
                <c:pt idx="381">
                  <c:v>-114.20039804925182</c:v>
                </c:pt>
                <c:pt idx="382">
                  <c:v>-630.0157289887343</c:v>
                </c:pt>
                <c:pt idx="383">
                  <c:v>-114.41755660102038</c:v>
                </c:pt>
                <c:pt idx="384">
                  <c:v>-102.69813636195843</c:v>
                </c:pt>
                <c:pt idx="385">
                  <c:v>-96.12084513112663</c:v>
                </c:pt>
                <c:pt idx="386">
                  <c:v>-91.73799218716147</c:v>
                </c:pt>
                <c:pt idx="387">
                  <c:v>-88.6301323052905</c:v>
                </c:pt>
                <c:pt idx="388">
                  <c:v>-86.3928171191564</c:v>
                </c:pt>
                <c:pt idx="389">
                  <c:v>-84.81630356733677</c:v>
                </c:pt>
                <c:pt idx="390">
                  <c:v>-83.78255429892762</c:v>
                </c:pt>
                <c:pt idx="391">
                  <c:v>-83.22415692802016</c:v>
                </c:pt>
                <c:pt idx="392">
                  <c:v>-83.10600406651113</c:v>
                </c:pt>
                <c:pt idx="393">
                  <c:v>-83.41718464154363</c:v>
                </c:pt>
                <c:pt idx="394">
                  <c:v>-84.16865740283507</c:v>
                </c:pt>
                <c:pt idx="395">
                  <c:v>-85.39557748604265</c:v>
                </c:pt>
                <c:pt idx="396">
                  <c:v>-87.16540516627838</c:v>
                </c:pt>
                <c:pt idx="397">
                  <c:v>-89.59622589678074</c:v>
                </c:pt>
                <c:pt idx="398">
                  <c:v>-92.89783112671394</c:v>
                </c:pt>
                <c:pt idx="399">
                  <c:v>-97.4747179689283</c:v>
                </c:pt>
                <c:pt idx="400">
                  <c:v>-104.2463808281313</c:v>
                </c:pt>
                <c:pt idx="401">
                  <c:v>-116.1605601153926</c:v>
                </c:pt>
                <c:pt idx="402">
                  <c:v>-624.4731248135523</c:v>
                </c:pt>
                <c:pt idx="403">
                  <c:v>-116.33428369910142</c:v>
                </c:pt>
                <c:pt idx="404">
                  <c:v>-104.59386274952323</c:v>
                </c:pt>
                <c:pt idx="405">
                  <c:v>-97.99602777770902</c:v>
                </c:pt>
                <c:pt idx="406">
                  <c:v>-93.59307325189965</c:v>
                </c:pt>
                <c:pt idx="407">
                  <c:v>-90.46553977240363</c:v>
                </c:pt>
                <c:pt idx="408">
                  <c:v>-88.20896539958058</c:v>
                </c:pt>
                <c:pt idx="409">
                  <c:v>-86.61359406866872</c:v>
                </c:pt>
                <c:pt idx="410">
                  <c:v>-85.56137596566332</c:v>
                </c:pt>
                <c:pt idx="411">
                  <c:v>-84.9848867539344</c:v>
                </c:pt>
                <c:pt idx="412">
                  <c:v>-84.84900758088914</c:v>
                </c:pt>
                <c:pt idx="413">
                  <c:v>-85.14281637085489</c:v>
                </c:pt>
                <c:pt idx="414">
                  <c:v>-85.87726130932754</c:v>
                </c:pt>
                <c:pt idx="415">
                  <c:v>-87.08748738463225</c:v>
                </c:pt>
                <c:pt idx="416">
                  <c:v>-88.84094512101368</c:v>
                </c:pt>
                <c:pt idx="417">
                  <c:v>-91.25571059807578</c:v>
                </c:pt>
                <c:pt idx="418">
                  <c:v>-94.5415662504606</c:v>
                </c:pt>
                <c:pt idx="419">
                  <c:v>-99.10300051852622</c:v>
                </c:pt>
                <c:pt idx="420">
                  <c:v>-105.85949946040331</c:v>
                </c:pt>
                <c:pt idx="421">
                  <c:v>-117.75879545129085</c:v>
                </c:pt>
                <c:pt idx="422">
                  <c:v>-620.1181419374526</c:v>
                </c:pt>
                <c:pt idx="423">
                  <c:v>-117.90356362977874</c:v>
                </c:pt>
                <c:pt idx="424">
                  <c:v>-106.14905592778041</c:v>
                </c:pt>
                <c:pt idx="425">
                  <c:v>-99.5373855123939</c:v>
                </c:pt>
                <c:pt idx="426">
                  <c:v>-95.12084016916901</c:v>
                </c:pt>
                <c:pt idx="427">
                  <c:v>-91.97995405116617</c:v>
                </c:pt>
                <c:pt idx="428">
                  <c:v>-89.71025899663657</c:v>
                </c:pt>
                <c:pt idx="429">
                  <c:v>-88.10199293408375</c:v>
                </c:pt>
                <c:pt idx="430">
                  <c:v>-87.03710024888179</c:v>
                </c:pt>
                <c:pt idx="431">
                  <c:v>-86.44815100110694</c:v>
                </c:pt>
                <c:pt idx="432">
                  <c:v>-86.30002092386137</c:v>
                </c:pt>
                <c:pt idx="433">
                  <c:v>-86.58178270823697</c:v>
                </c:pt>
                <c:pt idx="434">
                  <c:v>-87.30437948004082</c:v>
                </c:pt>
                <c:pt idx="435">
                  <c:v>-88.50295133430546</c:v>
                </c:pt>
                <c:pt idx="436">
                  <c:v>-90.24494406158021</c:v>
                </c:pt>
                <c:pt idx="437">
                  <c:v>-92.64842916090348</c:v>
                </c:pt>
                <c:pt idx="438">
                  <c:v>-95.9231846333264</c:v>
                </c:pt>
                <c:pt idx="439">
                  <c:v>-100.47369462673075</c:v>
                </c:pt>
                <c:pt idx="440">
                  <c:v>-107.21944104230496</c:v>
                </c:pt>
                <c:pt idx="441">
                  <c:v>-119.10815222852133</c:v>
                </c:pt>
                <c:pt idx="442">
                  <c:v>-616.4963741389283</c:v>
                </c:pt>
                <c:pt idx="443">
                  <c:v>-119.2322384765589</c:v>
                </c:pt>
                <c:pt idx="444">
                  <c:v>-107.46762620194716</c:v>
                </c:pt>
                <c:pt idx="445">
                  <c:v>-100.84600403290766</c:v>
                </c:pt>
                <c:pt idx="446">
                  <c:v>-96.41965630782964</c:v>
                </c:pt>
                <c:pt idx="447">
                  <c:v>-93.26911383570474</c:v>
                </c:pt>
                <c:pt idx="448">
                  <c:v>-90.98990520997421</c:v>
                </c:pt>
                <c:pt idx="449">
                  <c:v>-89.37226520992823</c:v>
                </c:pt>
                <c:pt idx="450">
                  <c:v>-88.29813516382359</c:v>
                </c:pt>
                <c:pt idx="451">
                  <c:v>-87.70008216336748</c:v>
                </c:pt>
                <c:pt idx="452">
                  <c:v>-87.54297905883826</c:v>
                </c:pt>
                <c:pt idx="453">
                  <c:v>-87.81589574098506</c:v>
                </c:pt>
                <c:pt idx="454">
                  <c:v>-88.52977261481922</c:v>
                </c:pt>
                <c:pt idx="455">
                  <c:v>-89.7197471313156</c:v>
                </c:pt>
                <c:pt idx="456">
                  <c:v>-91.45326251101321</c:v>
                </c:pt>
                <c:pt idx="457">
                  <c:v>-93.84838775440895</c:v>
                </c:pt>
                <c:pt idx="458">
                  <c:v>-97.11489843301095</c:v>
                </c:pt>
                <c:pt idx="459">
                  <c:v>-101.65727633178692</c:v>
                </c:pt>
                <c:pt idx="460">
                  <c:v>-108.3950010533679</c:v>
                </c:pt>
                <c:pt idx="461">
                  <c:v>-120.27579870984688</c:v>
                </c:pt>
                <c:pt idx="462">
                  <c:v>-615.6060143332548</c:v>
                </c:pt>
                <c:pt idx="463">
                  <c:v>-120.38437374408949</c:v>
                </c:pt>
                <c:pt idx="464">
                  <c:v>-108.61215960513923</c:v>
                </c:pt>
                <c:pt idx="465">
                  <c:v>-101.98303537168583</c:v>
                </c:pt>
                <c:pt idx="466">
                  <c:v>-97.54928342687887</c:v>
                </c:pt>
                <c:pt idx="467">
                  <c:v>-94.39143267528354</c:v>
                </c:pt>
                <c:pt idx="468">
                  <c:v>-92.10500985508672</c:v>
                </c:pt>
                <c:pt idx="469">
                  <c:v>-90.48024793791649</c:v>
                </c:pt>
                <c:pt idx="470">
                  <c:v>-89.39908649044177</c:v>
                </c:pt>
                <c:pt idx="471">
                  <c:v>-88.7940908873955</c:v>
                </c:pt>
                <c:pt idx="472">
                  <c:v>-88.63013230529012</c:v>
                </c:pt>
                <c:pt idx="473">
                  <c:v>-88.89627900296472</c:v>
                </c:pt>
                <c:pt idx="474">
                  <c:v>-89.60346979407468</c:v>
                </c:pt>
                <c:pt idx="475">
                  <c:v>-90.78684057753944</c:v>
                </c:pt>
                <c:pt idx="476">
                  <c:v>-92.51383305993579</c:v>
                </c:pt>
                <c:pt idx="477">
                  <c:v>-94.90251476472886</c:v>
                </c:pt>
                <c:pt idx="478">
                  <c:v>-98.16265982220445</c:v>
                </c:pt>
                <c:pt idx="479">
                  <c:v>-102.69874861083801</c:v>
                </c:pt>
                <c:pt idx="480">
                  <c:v>-109.43025936045694</c:v>
                </c:pt>
                <c:pt idx="481">
                  <c:v>-121.30491684303415</c:v>
                </c:pt>
                <c:pt idx="482">
                  <c:v>-613.1639295948505</c:v>
                </c:pt>
                <c:pt idx="483">
                  <c:v>-121.40142772083736</c:v>
                </c:pt>
                <c:pt idx="484">
                  <c:v>-109.62328707398885</c:v>
                </c:pt>
                <c:pt idx="485">
                  <c:v>-102.98830507821575</c:v>
                </c:pt>
                <c:pt idx="486">
                  <c:v>-98.5487629261159</c:v>
                </c:pt>
                <c:pt idx="487">
                  <c:v>-95.38518835906595</c:v>
                </c:pt>
                <c:pt idx="488">
                  <c:v>-93.09310697864407</c:v>
                </c:pt>
                <c:pt idx="489">
                  <c:v>-91.46275064569487</c:v>
                </c:pt>
                <c:pt idx="490">
                  <c:v>-90.37605784119818</c:v>
                </c:pt>
                <c:pt idx="491">
                  <c:v>-89.76559287858693</c:v>
                </c:pt>
                <c:pt idx="492">
                  <c:v>-89.5962258967812</c:v>
                </c:pt>
                <c:pt idx="493">
                  <c:v>-89.85702414007616</c:v>
                </c:pt>
                <c:pt idx="494">
                  <c:v>-90.55892542999462</c:v>
                </c:pt>
                <c:pt idx="495">
                  <c:v>-91.7370646951189</c:v>
                </c:pt>
                <c:pt idx="496">
                  <c:v>-93.45888269288814</c:v>
                </c:pt>
                <c:pt idx="497">
                  <c:v>-95.8424460182531</c:v>
                </c:pt>
                <c:pt idx="498">
                  <c:v>-99.09752789305062</c:v>
                </c:pt>
                <c:pt idx="499">
                  <c:v>-103.62860780683323</c:v>
                </c:pt>
                <c:pt idx="500">
                  <c:v>-110.35516311950893</c:v>
                </c:pt>
                <c:pt idx="501">
                  <c:v>-122.22491775162923</c:v>
                </c:pt>
                <c:pt idx="502">
                  <c:v>-611.8637573927404</c:v>
                </c:pt>
                <c:pt idx="503">
                  <c:v>-122.31177737186464</c:v>
                </c:pt>
                <c:pt idx="504">
                  <c:v>-110.52888670322041</c:v>
                </c:pt>
                <c:pt idx="505">
                  <c:v>-103.88920404187178</c:v>
                </c:pt>
                <c:pt idx="506">
                  <c:v>-99.44500981444338</c:v>
                </c:pt>
                <c:pt idx="507">
                  <c:v>-96.27683101212101</c:v>
                </c:pt>
                <c:pt idx="508">
                  <c:v>-93.980192501669</c:v>
                </c:pt>
                <c:pt idx="509">
                  <c:v>-92.34532542410336</c:v>
                </c:pt>
                <c:pt idx="510">
                  <c:v>-91.25416755517988</c:v>
                </c:pt>
                <c:pt idx="511">
                  <c:v>-90.63928251734316</c:v>
                </c:pt>
                <c:pt idx="512">
                  <c:v>-90.46553977240302</c:v>
                </c:pt>
                <c:pt idx="513">
                  <c:v>-90.72200590107542</c:v>
                </c:pt>
                <c:pt idx="514">
                  <c:v>-91.4196180744986</c:v>
                </c:pt>
                <c:pt idx="515">
                  <c:v>-92.59351058373808</c:v>
                </c:pt>
                <c:pt idx="516">
                  <c:v>-94.31112356126734</c:v>
                </c:pt>
                <c:pt idx="517">
                  <c:v>-96.69052298931473</c:v>
                </c:pt>
                <c:pt idx="518">
                  <c:v>-99.94148148893947</c:v>
                </c:pt>
                <c:pt idx="519">
                  <c:v>-104.46847796057159</c:v>
                </c:pt>
                <c:pt idx="520">
                  <c:v>-111.19098918636982</c:v>
                </c:pt>
                <c:pt idx="521">
                  <c:v>-123.05673852023668</c:v>
                </c:pt>
                <c:pt idx="522">
                  <c:v>-611.3502842987473</c:v>
                </c:pt>
                <c:pt idx="523">
                  <c:v>-123.13570169715787</c:v>
                </c:pt>
                <c:pt idx="524">
                  <c:v>-111.34891880330129</c:v>
                </c:pt>
                <c:pt idx="525">
                  <c:v>-104.7053805445711</c:v>
                </c:pt>
                <c:pt idx="526">
                  <c:v>-100.2573668326091</c:v>
                </c:pt>
                <c:pt idx="527">
                  <c:v>-97.08540415323336</c:v>
                </c:pt>
                <c:pt idx="528">
                  <c:v>-94.78501687723409</c:v>
                </c:pt>
                <c:pt idx="529">
                  <c:v>-93.14643565882756</c:v>
                </c:pt>
                <c:pt idx="530">
                  <c:v>-92.05159779593382</c:v>
                </c:pt>
                <c:pt idx="531">
                  <c:v>-91.43306644191989</c:v>
                </c:pt>
                <c:pt idx="532">
                  <c:v>-91.25571059807649</c:v>
                </c:pt>
                <c:pt idx="533">
                  <c:v>-91.50859639296442</c:v>
                </c:pt>
                <c:pt idx="534">
                  <c:v>-92.20266055374151</c:v>
                </c:pt>
                <c:pt idx="535">
                  <c:v>-93.37303693548361</c:v>
                </c:pt>
                <c:pt idx="536">
                  <c:v>-95.08716524248615</c:v>
                </c:pt>
                <c:pt idx="537">
                  <c:v>-97.46311103643703</c:v>
                </c:pt>
                <c:pt idx="538">
                  <c:v>-100.71064652532273</c:v>
                </c:pt>
                <c:pt idx="539">
                  <c:v>-105.23425020380273</c:v>
                </c:pt>
                <c:pt idx="540">
                  <c:v>-111.95339845540741</c:v>
                </c:pt>
                <c:pt idx="541">
                  <c:v>-123.81581424239587</c:v>
                </c:pt>
                <c:pt idx="542">
                  <c:v>-609.1737626231686</c:v>
                </c:pt>
                <c:pt idx="543">
                  <c:v>-123.88819707495497</c:v>
                </c:pt>
                <c:pt idx="544">
                  <c:v>-112.09816663389772</c:v>
                </c:pt>
                <c:pt idx="545">
                  <c:v>-105.4514087555745</c:v>
                </c:pt>
                <c:pt idx="546">
                  <c:v>-101.00020299270054</c:v>
                </c:pt>
                <c:pt idx="547">
                  <c:v>-97.82507547829682</c:v>
                </c:pt>
                <c:pt idx="548">
                  <c:v>-95.52155023635379</c:v>
                </c:pt>
                <c:pt idx="549">
                  <c:v>-93.87985758015851</c:v>
                </c:pt>
                <c:pt idx="550">
                  <c:v>-92.7819344724491</c:v>
                </c:pt>
                <c:pt idx="551">
                  <c:v>-92.16034373703687</c:v>
                </c:pt>
                <c:pt idx="552">
                  <c:v>-91.97995405116538</c:v>
                </c:pt>
                <c:pt idx="553">
                  <c:v>-92.22983122474224</c:v>
                </c:pt>
                <c:pt idx="554">
                  <c:v>-92.92091167155428</c:v>
                </c:pt>
                <c:pt idx="555">
                  <c:v>-94.08832893847944</c:v>
                </c:pt>
                <c:pt idx="556">
                  <c:v>-95.79952242668192</c:v>
                </c:pt>
                <c:pt idx="557">
                  <c:v>-98.17255739968121</c:v>
                </c:pt>
                <c:pt idx="558">
                  <c:v>-101.41720577215733</c:v>
                </c:pt>
                <c:pt idx="559">
                  <c:v>-105.93794575022592</c:v>
                </c:pt>
                <c:pt idx="560">
                  <c:v>-112.6542534335408</c:v>
                </c:pt>
                <c:pt idx="561">
                  <c:v>-124.51385150505621</c:v>
                </c:pt>
                <c:pt idx="562">
                  <c:v>-608.3143944332508</c:v>
                </c:pt>
                <c:pt idx="563">
                  <c:v>-124.5806663702244</c:v>
                </c:pt>
                <c:pt idx="564">
                  <c:v>-112.78788514068458</c:v>
                </c:pt>
                <c:pt idx="565">
                  <c:v>-106.13839825340403</c:v>
                </c:pt>
                <c:pt idx="566">
                  <c:v>-101.68448500332298</c:v>
                </c:pt>
                <c:pt idx="567">
                  <c:v>-98.50667126974264</c:v>
                </c:pt>
                <c:pt idx="568">
                  <c:v>-96.2004808269077</c:v>
                </c:pt>
                <c:pt idx="569">
                  <c:v>-94.55614374225681</c:v>
                </c:pt>
                <c:pt idx="570">
                  <c:v>-93.4555967365006</c:v>
                </c:pt>
                <c:pt idx="571">
                  <c:v>-92.83140239517036</c:v>
                </c:pt>
                <c:pt idx="572">
                  <c:v>-92.64842916090437</c:v>
                </c:pt>
                <c:pt idx="573">
                  <c:v>-92.89574261260958</c:v>
                </c:pt>
                <c:pt idx="574">
                  <c:v>-93.58427893660735</c:v>
                </c:pt>
                <c:pt idx="575">
                  <c:v>-94.74917145577817</c:v>
                </c:pt>
                <c:pt idx="576">
                  <c:v>-96.45785935069087</c:v>
                </c:pt>
                <c:pt idx="577">
                  <c:v>-98.82840766760717</c:v>
                </c:pt>
                <c:pt idx="578">
                  <c:v>-102.07058810722427</c:v>
                </c:pt>
                <c:pt idx="579">
                  <c:v>-106.58887866488865</c:v>
                </c:pt>
                <c:pt idx="580">
                  <c:v>-113.30275523263715</c:v>
                </c:pt>
                <c:pt idx="581">
                  <c:v>-125.15994028890192</c:v>
                </c:pt>
                <c:pt idx="582">
                  <c:v>-607.5312450101941</c:v>
                </c:pt>
                <c:pt idx="583">
                  <c:v>-125.22198262156235</c:v>
                </c:pt>
                <c:pt idx="584">
                  <c:v>-113.42684148067784</c:v>
                </c:pt>
                <c:pt idx="585">
                  <c:v>-106.77501199409504</c:v>
                </c:pt>
                <c:pt idx="586">
                  <c:v>-102.31877326686737</c:v>
                </c:pt>
                <c:pt idx="587">
                  <c:v>-99.13865099117687</c:v>
                </c:pt>
                <c:pt idx="588">
                  <c:v>-96.83016875686732</c:v>
                </c:pt>
                <c:pt idx="589">
                  <c:v>-95.18355644964531</c:v>
                </c:pt>
                <c:pt idx="590">
                  <c:v>-94.08075061110955</c:v>
                </c:pt>
                <c:pt idx="591">
                  <c:v>-93.45431365025318</c:v>
                </c:pt>
                <c:pt idx="592">
                  <c:v>-93.26911383570375</c:v>
                </c:pt>
                <c:pt idx="593">
                  <c:v>-93.5142165748396</c:v>
                </c:pt>
                <c:pt idx="594">
                  <c:v>-94.20055788489168</c:v>
                </c:pt>
                <c:pt idx="595">
                  <c:v>-95.36327092204507</c:v>
                </c:pt>
                <c:pt idx="596">
                  <c:v>-97.06979470252604</c:v>
                </c:pt>
                <c:pt idx="597">
                  <c:v>-99.43819411056498</c:v>
                </c:pt>
                <c:pt idx="598">
                  <c:v>-102.67824068709858</c:v>
                </c:pt>
                <c:pt idx="599">
                  <c:v>-107.19441226994378</c:v>
                </c:pt>
                <c:pt idx="600">
                  <c:v>-113.90618459580053</c:v>
                </c:pt>
                <c:pt idx="601">
                  <c:v>-125.76127998991738</c:v>
                </c:pt>
                <c:pt idx="602">
                  <c:v>-606.812017876469</c:v>
                </c:pt>
                <c:pt idx="603">
                  <c:v>-125.81918613533801</c:v>
                </c:pt>
                <c:pt idx="604">
                  <c:v>-114.02199817343384</c:v>
                </c:pt>
                <c:pt idx="605">
                  <c:v>-107.3681358536557</c:v>
                </c:pt>
                <c:pt idx="606">
                  <c:v>-102.90987813810196</c:v>
                </c:pt>
              </c:numCache>
            </c:numRef>
          </c:yVal>
          <c:smooth val="1"/>
        </c:ser>
        <c:axId val="3804755"/>
        <c:axId val="34242796"/>
      </c:scatterChart>
      <c:valAx>
        <c:axId val="3804755"/>
        <c:scaling>
          <c:orientation val="minMax"/>
          <c:max val="3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Fequenzablage [MHz]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42796"/>
        <c:crossesAt val="-100"/>
        <c:crossBetween val="midCat"/>
        <c:dispUnits/>
      </c:valAx>
      <c:valAx>
        <c:axId val="34242796"/>
        <c:scaling>
          <c:orientation val="minMax"/>
          <c:max val="-5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Spektradichte [dBW/Hz]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755"/>
        <c:crosses val="autoZero"/>
        <c:crossBetween val="midCat"/>
        <c:dispUnits/>
        <c:maj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45"/>
          <c:y val="0.882"/>
          <c:w val="0.170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Leistungsdichtespektrum der MBOC- Modulation  </a:t>
            </a:r>
          </a:p>
        </c:rich>
      </c:tx>
      <c:layout>
        <c:manualLayout>
          <c:xMode val="factor"/>
          <c:yMode val="factor"/>
          <c:x val="-0.001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149"/>
          <c:w val="0.831"/>
          <c:h val="0.63475"/>
        </c:manualLayout>
      </c:layout>
      <c:scatterChart>
        <c:scatterStyle val="smooth"/>
        <c:varyColors val="0"/>
        <c:ser>
          <c:idx val="0"/>
          <c:order val="0"/>
          <c:tx>
            <c:strRef>
              <c:f>MBOC!$L$2</c:f>
              <c:strCache>
                <c:ptCount val="1"/>
                <c:pt idx="0">
                  <c:v>vereinbarte MBOC(6,1,1/11 - Modulation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MBOC!$D$7:$D$614</c:f>
              <c:numCache>
                <c:ptCount val="607"/>
                <c:pt idx="0">
                  <c:v>-30.8945999999999</c:v>
                </c:pt>
                <c:pt idx="1">
                  <c:v>-30.7922999999999</c:v>
                </c:pt>
                <c:pt idx="2">
                  <c:v>-30.689999999999902</c:v>
                </c:pt>
                <c:pt idx="3">
                  <c:v>-30.587699999999902</c:v>
                </c:pt>
                <c:pt idx="4">
                  <c:v>-30.485399999999903</c:v>
                </c:pt>
                <c:pt idx="5">
                  <c:v>-30.383099999999903</c:v>
                </c:pt>
                <c:pt idx="6">
                  <c:v>-30.280799999999903</c:v>
                </c:pt>
                <c:pt idx="7">
                  <c:v>-30.178499999999904</c:v>
                </c:pt>
                <c:pt idx="8">
                  <c:v>-30.076199999999904</c:v>
                </c:pt>
                <c:pt idx="9">
                  <c:v>-29.973899999999905</c:v>
                </c:pt>
                <c:pt idx="10">
                  <c:v>-29.871599999999905</c:v>
                </c:pt>
                <c:pt idx="11">
                  <c:v>-29.769299999999905</c:v>
                </c:pt>
                <c:pt idx="12">
                  <c:v>-29.666999999999906</c:v>
                </c:pt>
                <c:pt idx="13">
                  <c:v>-29.564699999999906</c:v>
                </c:pt>
                <c:pt idx="14">
                  <c:v>-29.462399999999906</c:v>
                </c:pt>
                <c:pt idx="15">
                  <c:v>-29.360099999999907</c:v>
                </c:pt>
                <c:pt idx="16">
                  <c:v>-29.257799999999907</c:v>
                </c:pt>
                <c:pt idx="17">
                  <c:v>-29.155499999999908</c:v>
                </c:pt>
                <c:pt idx="18">
                  <c:v>-29.053199999999908</c:v>
                </c:pt>
                <c:pt idx="19">
                  <c:v>-28.95089999999991</c:v>
                </c:pt>
                <c:pt idx="20">
                  <c:v>-28.84859999999991</c:v>
                </c:pt>
                <c:pt idx="21">
                  <c:v>-28.74629999999991</c:v>
                </c:pt>
                <c:pt idx="22">
                  <c:v>-28.64399999999991</c:v>
                </c:pt>
                <c:pt idx="23">
                  <c:v>-28.54169999999991</c:v>
                </c:pt>
                <c:pt idx="24">
                  <c:v>-28.43939999999991</c:v>
                </c:pt>
                <c:pt idx="25">
                  <c:v>-28.33709999999991</c:v>
                </c:pt>
                <c:pt idx="26">
                  <c:v>-28.23479999999991</c:v>
                </c:pt>
                <c:pt idx="27">
                  <c:v>-28.13249999999991</c:v>
                </c:pt>
                <c:pt idx="28">
                  <c:v>-28.030199999999912</c:v>
                </c:pt>
                <c:pt idx="29">
                  <c:v>-27.927899999999912</c:v>
                </c:pt>
                <c:pt idx="30">
                  <c:v>-27.825599999999913</c:v>
                </c:pt>
                <c:pt idx="31">
                  <c:v>-27.723299999999913</c:v>
                </c:pt>
                <c:pt idx="32">
                  <c:v>-27.620999999999913</c:v>
                </c:pt>
                <c:pt idx="33">
                  <c:v>-27.518699999999914</c:v>
                </c:pt>
                <c:pt idx="34">
                  <c:v>-27.416399999999914</c:v>
                </c:pt>
                <c:pt idx="35">
                  <c:v>-27.314099999999915</c:v>
                </c:pt>
                <c:pt idx="36">
                  <c:v>-27.211799999999915</c:v>
                </c:pt>
                <c:pt idx="37">
                  <c:v>-27.109499999999915</c:v>
                </c:pt>
                <c:pt idx="38">
                  <c:v>-27.007199999999916</c:v>
                </c:pt>
                <c:pt idx="39">
                  <c:v>-26.904899999999916</c:v>
                </c:pt>
                <c:pt idx="40">
                  <c:v>-26.802599999999916</c:v>
                </c:pt>
                <c:pt idx="41">
                  <c:v>-26.700299999999917</c:v>
                </c:pt>
                <c:pt idx="42">
                  <c:v>-26.597999999999917</c:v>
                </c:pt>
                <c:pt idx="43">
                  <c:v>-26.495699999999918</c:v>
                </c:pt>
                <c:pt idx="44">
                  <c:v>-26.393399999999918</c:v>
                </c:pt>
                <c:pt idx="45">
                  <c:v>-26.29109999999992</c:v>
                </c:pt>
                <c:pt idx="46">
                  <c:v>-26.18879999999992</c:v>
                </c:pt>
                <c:pt idx="47">
                  <c:v>-26.08649999999992</c:v>
                </c:pt>
                <c:pt idx="48">
                  <c:v>-25.98419999999992</c:v>
                </c:pt>
                <c:pt idx="49">
                  <c:v>-25.88189999999992</c:v>
                </c:pt>
                <c:pt idx="50">
                  <c:v>-25.77959999999992</c:v>
                </c:pt>
                <c:pt idx="51">
                  <c:v>-25.67729999999992</c:v>
                </c:pt>
                <c:pt idx="52">
                  <c:v>-25.57499999999992</c:v>
                </c:pt>
                <c:pt idx="53">
                  <c:v>-25.47269999999992</c:v>
                </c:pt>
                <c:pt idx="54">
                  <c:v>-25.370399999999922</c:v>
                </c:pt>
                <c:pt idx="55">
                  <c:v>-25.268099999999922</c:v>
                </c:pt>
                <c:pt idx="56">
                  <c:v>-25.165799999999923</c:v>
                </c:pt>
                <c:pt idx="57">
                  <c:v>-25.063499999999923</c:v>
                </c:pt>
                <c:pt idx="58">
                  <c:v>-24.961199999999923</c:v>
                </c:pt>
                <c:pt idx="59">
                  <c:v>-24.858899999999924</c:v>
                </c:pt>
                <c:pt idx="60">
                  <c:v>-24.756599999999924</c:v>
                </c:pt>
                <c:pt idx="61">
                  <c:v>-24.654299999999925</c:v>
                </c:pt>
                <c:pt idx="62">
                  <c:v>-24.551999999999925</c:v>
                </c:pt>
                <c:pt idx="63">
                  <c:v>-24.449699999999925</c:v>
                </c:pt>
                <c:pt idx="64">
                  <c:v>-24.347399999999926</c:v>
                </c:pt>
                <c:pt idx="65">
                  <c:v>-24.245099999999926</c:v>
                </c:pt>
                <c:pt idx="66">
                  <c:v>-24.142799999999927</c:v>
                </c:pt>
                <c:pt idx="67">
                  <c:v>-24.040499999999927</c:v>
                </c:pt>
                <c:pt idx="68">
                  <c:v>-23.938199999999927</c:v>
                </c:pt>
                <c:pt idx="69">
                  <c:v>-23.835899999999928</c:v>
                </c:pt>
                <c:pt idx="70">
                  <c:v>-23.733599999999928</c:v>
                </c:pt>
                <c:pt idx="71">
                  <c:v>-23.63129999999993</c:v>
                </c:pt>
                <c:pt idx="72">
                  <c:v>-23.52899999999993</c:v>
                </c:pt>
                <c:pt idx="73">
                  <c:v>-23.42669999999993</c:v>
                </c:pt>
                <c:pt idx="74">
                  <c:v>-23.32439999999993</c:v>
                </c:pt>
                <c:pt idx="75">
                  <c:v>-23.22209999999993</c:v>
                </c:pt>
                <c:pt idx="76">
                  <c:v>-23.11979999999993</c:v>
                </c:pt>
                <c:pt idx="77">
                  <c:v>-23.01749999999993</c:v>
                </c:pt>
                <c:pt idx="78">
                  <c:v>-22.91519999999993</c:v>
                </c:pt>
                <c:pt idx="79">
                  <c:v>-22.81289999999993</c:v>
                </c:pt>
                <c:pt idx="80">
                  <c:v>-22.710599999999932</c:v>
                </c:pt>
                <c:pt idx="81">
                  <c:v>-22.608299999999932</c:v>
                </c:pt>
                <c:pt idx="82">
                  <c:v>-22.505999999999933</c:v>
                </c:pt>
                <c:pt idx="83">
                  <c:v>-22.403699999999933</c:v>
                </c:pt>
                <c:pt idx="84">
                  <c:v>-22.301399999999933</c:v>
                </c:pt>
                <c:pt idx="85">
                  <c:v>-22.199099999999934</c:v>
                </c:pt>
                <c:pt idx="86">
                  <c:v>-22.096799999999934</c:v>
                </c:pt>
                <c:pt idx="87">
                  <c:v>-21.994499999999935</c:v>
                </c:pt>
                <c:pt idx="88">
                  <c:v>-21.892199999999935</c:v>
                </c:pt>
                <c:pt idx="89">
                  <c:v>-21.789899999999935</c:v>
                </c:pt>
                <c:pt idx="90">
                  <c:v>-21.687599999999936</c:v>
                </c:pt>
                <c:pt idx="91">
                  <c:v>-21.585299999999936</c:v>
                </c:pt>
                <c:pt idx="92">
                  <c:v>-21.482999999999937</c:v>
                </c:pt>
                <c:pt idx="93">
                  <c:v>-21.380699999999937</c:v>
                </c:pt>
                <c:pt idx="94">
                  <c:v>-21.278399999999937</c:v>
                </c:pt>
                <c:pt idx="95">
                  <c:v>-21.176099999999938</c:v>
                </c:pt>
                <c:pt idx="96">
                  <c:v>-21.073799999999938</c:v>
                </c:pt>
                <c:pt idx="97">
                  <c:v>-20.97149999999994</c:v>
                </c:pt>
                <c:pt idx="98">
                  <c:v>-20.86919999999994</c:v>
                </c:pt>
                <c:pt idx="99">
                  <c:v>-20.76689999999994</c:v>
                </c:pt>
                <c:pt idx="100">
                  <c:v>-20.66459999999994</c:v>
                </c:pt>
                <c:pt idx="101">
                  <c:v>-20.56229999999994</c:v>
                </c:pt>
                <c:pt idx="102">
                  <c:v>-20.45999999999994</c:v>
                </c:pt>
                <c:pt idx="103">
                  <c:v>-20.35769999999994</c:v>
                </c:pt>
                <c:pt idx="104">
                  <c:v>-20.25539999999994</c:v>
                </c:pt>
                <c:pt idx="105">
                  <c:v>-20.15309999999994</c:v>
                </c:pt>
                <c:pt idx="106">
                  <c:v>-20.050799999999942</c:v>
                </c:pt>
                <c:pt idx="107">
                  <c:v>-19.948499999999942</c:v>
                </c:pt>
                <c:pt idx="108">
                  <c:v>-19.846199999999943</c:v>
                </c:pt>
                <c:pt idx="109">
                  <c:v>-19.743899999999943</c:v>
                </c:pt>
                <c:pt idx="110">
                  <c:v>-19.641599999999944</c:v>
                </c:pt>
                <c:pt idx="111">
                  <c:v>-19.539299999999944</c:v>
                </c:pt>
                <c:pt idx="112">
                  <c:v>-19.436999999999944</c:v>
                </c:pt>
                <c:pt idx="113">
                  <c:v>-19.334699999999945</c:v>
                </c:pt>
                <c:pt idx="114">
                  <c:v>-19.232399999999945</c:v>
                </c:pt>
                <c:pt idx="115">
                  <c:v>-19.130099999999945</c:v>
                </c:pt>
                <c:pt idx="116">
                  <c:v>-19.027799999999946</c:v>
                </c:pt>
                <c:pt idx="117">
                  <c:v>-18.925499999999946</c:v>
                </c:pt>
                <c:pt idx="118">
                  <c:v>-18.823199999999947</c:v>
                </c:pt>
                <c:pt idx="119">
                  <c:v>-18.720899999999947</c:v>
                </c:pt>
                <c:pt idx="120">
                  <c:v>-18.618599999999947</c:v>
                </c:pt>
                <c:pt idx="121">
                  <c:v>-18.516299999999948</c:v>
                </c:pt>
                <c:pt idx="122">
                  <c:v>-18.413999999999948</c:v>
                </c:pt>
                <c:pt idx="123">
                  <c:v>-18.31169999999995</c:v>
                </c:pt>
                <c:pt idx="124">
                  <c:v>-18.20939999999995</c:v>
                </c:pt>
                <c:pt idx="125">
                  <c:v>-18.10709999999995</c:v>
                </c:pt>
                <c:pt idx="126">
                  <c:v>-18.00479999999995</c:v>
                </c:pt>
                <c:pt idx="127">
                  <c:v>-17.90249999999995</c:v>
                </c:pt>
                <c:pt idx="128">
                  <c:v>-17.80019999999995</c:v>
                </c:pt>
                <c:pt idx="129">
                  <c:v>-17.69789999999995</c:v>
                </c:pt>
                <c:pt idx="130">
                  <c:v>-17.59559999999995</c:v>
                </c:pt>
                <c:pt idx="131">
                  <c:v>-17.49329999999995</c:v>
                </c:pt>
                <c:pt idx="132">
                  <c:v>-17.390999999999952</c:v>
                </c:pt>
                <c:pt idx="133">
                  <c:v>-17.288699999999952</c:v>
                </c:pt>
                <c:pt idx="134">
                  <c:v>-17.186399999999953</c:v>
                </c:pt>
                <c:pt idx="135">
                  <c:v>-17.084099999999953</c:v>
                </c:pt>
                <c:pt idx="136">
                  <c:v>-16.981799999999954</c:v>
                </c:pt>
                <c:pt idx="137">
                  <c:v>-16.879499999999954</c:v>
                </c:pt>
                <c:pt idx="138">
                  <c:v>-16.777199999999954</c:v>
                </c:pt>
                <c:pt idx="139">
                  <c:v>-16.674899999999955</c:v>
                </c:pt>
                <c:pt idx="140">
                  <c:v>-16.572599999999955</c:v>
                </c:pt>
                <c:pt idx="141">
                  <c:v>-16.470299999999956</c:v>
                </c:pt>
                <c:pt idx="142">
                  <c:v>-16.367999999999956</c:v>
                </c:pt>
                <c:pt idx="143">
                  <c:v>-16.265699999999956</c:v>
                </c:pt>
                <c:pt idx="144">
                  <c:v>-16.163399999999957</c:v>
                </c:pt>
                <c:pt idx="145">
                  <c:v>-16.061099999999957</c:v>
                </c:pt>
                <c:pt idx="146">
                  <c:v>-15.958799999999957</c:v>
                </c:pt>
                <c:pt idx="147">
                  <c:v>-15.856499999999958</c:v>
                </c:pt>
                <c:pt idx="148">
                  <c:v>-15.754199999999958</c:v>
                </c:pt>
                <c:pt idx="149">
                  <c:v>-15.651899999999959</c:v>
                </c:pt>
                <c:pt idx="150">
                  <c:v>-15.549599999999959</c:v>
                </c:pt>
                <c:pt idx="151">
                  <c:v>-15.44729999999996</c:v>
                </c:pt>
                <c:pt idx="152">
                  <c:v>-15.34499999999996</c:v>
                </c:pt>
                <c:pt idx="153">
                  <c:v>-15.24269999999996</c:v>
                </c:pt>
                <c:pt idx="154">
                  <c:v>-15.14039999999996</c:v>
                </c:pt>
                <c:pt idx="155">
                  <c:v>-15.038099999999961</c:v>
                </c:pt>
                <c:pt idx="156">
                  <c:v>-14.935799999999961</c:v>
                </c:pt>
                <c:pt idx="157">
                  <c:v>-14.833499999999962</c:v>
                </c:pt>
                <c:pt idx="158">
                  <c:v>-14.731199999999962</c:v>
                </c:pt>
                <c:pt idx="159">
                  <c:v>-14.628899999999962</c:v>
                </c:pt>
                <c:pt idx="160">
                  <c:v>-14.526599999999963</c:v>
                </c:pt>
                <c:pt idx="161">
                  <c:v>-14.424299999999963</c:v>
                </c:pt>
                <c:pt idx="162">
                  <c:v>-14.321999999999964</c:v>
                </c:pt>
                <c:pt idx="163">
                  <c:v>-14.219699999999964</c:v>
                </c:pt>
                <c:pt idx="164">
                  <c:v>-14.117399999999964</c:v>
                </c:pt>
                <c:pt idx="165">
                  <c:v>-14.015099999999965</c:v>
                </c:pt>
                <c:pt idx="166">
                  <c:v>-13.912799999999965</c:v>
                </c:pt>
                <c:pt idx="167">
                  <c:v>-13.810499999999966</c:v>
                </c:pt>
                <c:pt idx="168">
                  <c:v>-13.708199999999966</c:v>
                </c:pt>
                <c:pt idx="169">
                  <c:v>-13.605899999999966</c:v>
                </c:pt>
                <c:pt idx="170">
                  <c:v>-13.503599999999967</c:v>
                </c:pt>
                <c:pt idx="171">
                  <c:v>-13.401299999999967</c:v>
                </c:pt>
                <c:pt idx="172">
                  <c:v>-13.298999999999968</c:v>
                </c:pt>
                <c:pt idx="173">
                  <c:v>-13.196699999999968</c:v>
                </c:pt>
                <c:pt idx="174">
                  <c:v>-13.094399999999968</c:v>
                </c:pt>
                <c:pt idx="175">
                  <c:v>-12.992099999999969</c:v>
                </c:pt>
                <c:pt idx="176">
                  <c:v>-12.889799999999969</c:v>
                </c:pt>
                <c:pt idx="177">
                  <c:v>-12.78749999999997</c:v>
                </c:pt>
                <c:pt idx="178">
                  <c:v>-12.68519999999997</c:v>
                </c:pt>
                <c:pt idx="179">
                  <c:v>-12.58289999999997</c:v>
                </c:pt>
                <c:pt idx="180">
                  <c:v>-12.48059999999997</c:v>
                </c:pt>
                <c:pt idx="181">
                  <c:v>-12.378299999999971</c:v>
                </c:pt>
                <c:pt idx="182">
                  <c:v>-12.275999999999971</c:v>
                </c:pt>
                <c:pt idx="183">
                  <c:v>-12.173699999999972</c:v>
                </c:pt>
                <c:pt idx="184">
                  <c:v>-12.071399999999972</c:v>
                </c:pt>
                <c:pt idx="185">
                  <c:v>-11.969099999999973</c:v>
                </c:pt>
                <c:pt idx="186">
                  <c:v>-11.866799999999973</c:v>
                </c:pt>
                <c:pt idx="187">
                  <c:v>-11.764499999999973</c:v>
                </c:pt>
                <c:pt idx="188">
                  <c:v>-11.662199999999974</c:v>
                </c:pt>
                <c:pt idx="189">
                  <c:v>-11.559899999999974</c:v>
                </c:pt>
                <c:pt idx="190">
                  <c:v>-11.457599999999974</c:v>
                </c:pt>
                <c:pt idx="191">
                  <c:v>-11.355299999999975</c:v>
                </c:pt>
                <c:pt idx="192">
                  <c:v>-11.252999999999975</c:v>
                </c:pt>
                <c:pt idx="193">
                  <c:v>-11.150699999999976</c:v>
                </c:pt>
                <c:pt idx="194">
                  <c:v>-11.048399999999976</c:v>
                </c:pt>
                <c:pt idx="195">
                  <c:v>-10.946099999999976</c:v>
                </c:pt>
                <c:pt idx="196">
                  <c:v>-10.843799999999977</c:v>
                </c:pt>
                <c:pt idx="197">
                  <c:v>-10.741499999999977</c:v>
                </c:pt>
                <c:pt idx="198">
                  <c:v>-10.639199999999978</c:v>
                </c:pt>
                <c:pt idx="199">
                  <c:v>-10.536899999999978</c:v>
                </c:pt>
                <c:pt idx="200">
                  <c:v>-10.434599999999978</c:v>
                </c:pt>
                <c:pt idx="201">
                  <c:v>-10.332299999999979</c:v>
                </c:pt>
                <c:pt idx="202">
                  <c:v>-10.229999999999979</c:v>
                </c:pt>
                <c:pt idx="203">
                  <c:v>-10.12769999999998</c:v>
                </c:pt>
                <c:pt idx="204">
                  <c:v>-10.02539999999998</c:v>
                </c:pt>
                <c:pt idx="205">
                  <c:v>-9.92309999999998</c:v>
                </c:pt>
                <c:pt idx="206">
                  <c:v>-9.82079999999998</c:v>
                </c:pt>
                <c:pt idx="207">
                  <c:v>-9.718499999999981</c:v>
                </c:pt>
                <c:pt idx="208">
                  <c:v>-9.616199999999981</c:v>
                </c:pt>
                <c:pt idx="209">
                  <c:v>-9.513899999999982</c:v>
                </c:pt>
                <c:pt idx="210">
                  <c:v>-9.411599999999982</c:v>
                </c:pt>
                <c:pt idx="211">
                  <c:v>-9.309299999999983</c:v>
                </c:pt>
                <c:pt idx="212">
                  <c:v>-9.206999999999983</c:v>
                </c:pt>
                <c:pt idx="213">
                  <c:v>-9.104699999999983</c:v>
                </c:pt>
                <c:pt idx="214">
                  <c:v>-9.002399999999984</c:v>
                </c:pt>
                <c:pt idx="215">
                  <c:v>-8.900099999999984</c:v>
                </c:pt>
                <c:pt idx="216">
                  <c:v>-8.797799999999985</c:v>
                </c:pt>
                <c:pt idx="217">
                  <c:v>-8.695499999999985</c:v>
                </c:pt>
                <c:pt idx="218">
                  <c:v>-8.593199999999985</c:v>
                </c:pt>
                <c:pt idx="219">
                  <c:v>-8.490899999999986</c:v>
                </c:pt>
                <c:pt idx="220">
                  <c:v>-8.388599999999986</c:v>
                </c:pt>
                <c:pt idx="221">
                  <c:v>-8.286299999999986</c:v>
                </c:pt>
                <c:pt idx="222">
                  <c:v>-8.183999999999987</c:v>
                </c:pt>
                <c:pt idx="223">
                  <c:v>-8.081699999999987</c:v>
                </c:pt>
                <c:pt idx="224">
                  <c:v>-7.979399999999987</c:v>
                </c:pt>
                <c:pt idx="225">
                  <c:v>-7.877099999999987</c:v>
                </c:pt>
                <c:pt idx="226">
                  <c:v>-7.7747999999999875</c:v>
                </c:pt>
                <c:pt idx="227">
                  <c:v>-7.672499999999988</c:v>
                </c:pt>
                <c:pt idx="228">
                  <c:v>-7.570199999999988</c:v>
                </c:pt>
                <c:pt idx="229">
                  <c:v>-7.467899999999989</c:v>
                </c:pt>
                <c:pt idx="230">
                  <c:v>-7.365599999999989</c:v>
                </c:pt>
                <c:pt idx="231">
                  <c:v>-7.263299999999989</c:v>
                </c:pt>
                <c:pt idx="232">
                  <c:v>-7.16099999999999</c:v>
                </c:pt>
                <c:pt idx="233">
                  <c:v>-7.05869999999999</c:v>
                </c:pt>
                <c:pt idx="234">
                  <c:v>-6.956399999999991</c:v>
                </c:pt>
                <c:pt idx="235">
                  <c:v>-6.854099999999991</c:v>
                </c:pt>
                <c:pt idx="236">
                  <c:v>-6.751799999999991</c:v>
                </c:pt>
                <c:pt idx="237">
                  <c:v>-6.649499999999992</c:v>
                </c:pt>
                <c:pt idx="238">
                  <c:v>-6.547199999999992</c:v>
                </c:pt>
                <c:pt idx="239">
                  <c:v>-6.4448999999999925</c:v>
                </c:pt>
                <c:pt idx="240">
                  <c:v>-6.342599999999993</c:v>
                </c:pt>
                <c:pt idx="241">
                  <c:v>-6.240299999999993</c:v>
                </c:pt>
                <c:pt idx="242">
                  <c:v>-6.137999999999994</c:v>
                </c:pt>
                <c:pt idx="243">
                  <c:v>-6.035699999999994</c:v>
                </c:pt>
                <c:pt idx="244">
                  <c:v>-5.9333999999999945</c:v>
                </c:pt>
                <c:pt idx="245">
                  <c:v>-5.831099999999995</c:v>
                </c:pt>
                <c:pt idx="246">
                  <c:v>-5.728799999999995</c:v>
                </c:pt>
                <c:pt idx="247">
                  <c:v>-5.626499999999996</c:v>
                </c:pt>
                <c:pt idx="248">
                  <c:v>-5.524199999999996</c:v>
                </c:pt>
                <c:pt idx="249">
                  <c:v>-5.421899999999996</c:v>
                </c:pt>
                <c:pt idx="250">
                  <c:v>-5.319599999999997</c:v>
                </c:pt>
                <c:pt idx="251">
                  <c:v>-5.217299999999997</c:v>
                </c:pt>
                <c:pt idx="252">
                  <c:v>-5.1149999999999975</c:v>
                </c:pt>
                <c:pt idx="253">
                  <c:v>-5.012699999999998</c:v>
                </c:pt>
                <c:pt idx="254">
                  <c:v>-4.910399999999998</c:v>
                </c:pt>
                <c:pt idx="255">
                  <c:v>-4.808099999999999</c:v>
                </c:pt>
                <c:pt idx="256">
                  <c:v>-4.705799999999999</c:v>
                </c:pt>
                <c:pt idx="257">
                  <c:v>-4.6034999999999995</c:v>
                </c:pt>
                <c:pt idx="258">
                  <c:v>-4.5012</c:v>
                </c:pt>
                <c:pt idx="259">
                  <c:v>-4.3989</c:v>
                </c:pt>
                <c:pt idx="260">
                  <c:v>-4.296600000000001</c:v>
                </c:pt>
                <c:pt idx="261">
                  <c:v>-4.194300000000001</c:v>
                </c:pt>
                <c:pt idx="262">
                  <c:v>-4.092000000000001</c:v>
                </c:pt>
                <c:pt idx="263">
                  <c:v>-3.9897000000000014</c:v>
                </c:pt>
                <c:pt idx="264">
                  <c:v>-3.8874000000000013</c:v>
                </c:pt>
                <c:pt idx="265">
                  <c:v>-3.7851000000000012</c:v>
                </c:pt>
                <c:pt idx="266">
                  <c:v>-3.682800000000001</c:v>
                </c:pt>
                <c:pt idx="267">
                  <c:v>-3.580500000000001</c:v>
                </c:pt>
                <c:pt idx="268">
                  <c:v>-3.478200000000001</c:v>
                </c:pt>
                <c:pt idx="269">
                  <c:v>-3.375900000000001</c:v>
                </c:pt>
                <c:pt idx="270">
                  <c:v>-3.273600000000001</c:v>
                </c:pt>
                <c:pt idx="271">
                  <c:v>-3.171300000000001</c:v>
                </c:pt>
                <c:pt idx="272">
                  <c:v>-3.069000000000001</c:v>
                </c:pt>
                <c:pt idx="273">
                  <c:v>-2.966700000000001</c:v>
                </c:pt>
                <c:pt idx="274">
                  <c:v>-2.8644000000000007</c:v>
                </c:pt>
                <c:pt idx="275">
                  <c:v>-2.7621000000000007</c:v>
                </c:pt>
                <c:pt idx="276">
                  <c:v>-2.6598000000000006</c:v>
                </c:pt>
                <c:pt idx="277">
                  <c:v>-2.5575000000000006</c:v>
                </c:pt>
                <c:pt idx="278">
                  <c:v>-2.4552000000000005</c:v>
                </c:pt>
                <c:pt idx="279">
                  <c:v>-2.3529000000000004</c:v>
                </c:pt>
                <c:pt idx="280">
                  <c:v>-2.2506000000000004</c:v>
                </c:pt>
                <c:pt idx="281">
                  <c:v>-2.1483000000000003</c:v>
                </c:pt>
                <c:pt idx="282">
                  <c:v>-2.0460000000000003</c:v>
                </c:pt>
                <c:pt idx="283">
                  <c:v>-1.9437000000000002</c:v>
                </c:pt>
                <c:pt idx="284">
                  <c:v>-1.8414000000000001</c:v>
                </c:pt>
                <c:pt idx="285">
                  <c:v>-1.7391</c:v>
                </c:pt>
                <c:pt idx="286">
                  <c:v>-1.6368</c:v>
                </c:pt>
                <c:pt idx="287">
                  <c:v>-1.5345</c:v>
                </c:pt>
                <c:pt idx="288">
                  <c:v>-1.4322</c:v>
                </c:pt>
                <c:pt idx="289">
                  <c:v>-1.3298999999999999</c:v>
                </c:pt>
                <c:pt idx="290">
                  <c:v>-1.2275999999999998</c:v>
                </c:pt>
                <c:pt idx="291">
                  <c:v>-1.1252999999999997</c:v>
                </c:pt>
                <c:pt idx="292">
                  <c:v>-1.0229999999999997</c:v>
                </c:pt>
                <c:pt idx="293">
                  <c:v>-0.9206999999999997</c:v>
                </c:pt>
                <c:pt idx="294">
                  <c:v>-0.8183999999999998</c:v>
                </c:pt>
                <c:pt idx="295">
                  <c:v>-0.7160999999999998</c:v>
                </c:pt>
                <c:pt idx="296">
                  <c:v>-0.6137999999999999</c:v>
                </c:pt>
                <c:pt idx="297">
                  <c:v>-0.5115</c:v>
                </c:pt>
                <c:pt idx="298">
                  <c:v>-0.40919999999999995</c:v>
                </c:pt>
                <c:pt idx="299">
                  <c:v>-0.30689999999999995</c:v>
                </c:pt>
                <c:pt idx="300">
                  <c:v>-0.20459999999999998</c:v>
                </c:pt>
                <c:pt idx="301">
                  <c:v>-0.10229999999999999</c:v>
                </c:pt>
                <c:pt idx="302">
                  <c:v>1E-20</c:v>
                </c:pt>
                <c:pt idx="303">
                  <c:v>0.10229999999999999</c:v>
                </c:pt>
                <c:pt idx="304">
                  <c:v>0.20459999999999998</c:v>
                </c:pt>
                <c:pt idx="305">
                  <c:v>0.30689999999999995</c:v>
                </c:pt>
                <c:pt idx="306">
                  <c:v>0.40919999999999995</c:v>
                </c:pt>
                <c:pt idx="307">
                  <c:v>0.5115</c:v>
                </c:pt>
                <c:pt idx="308">
                  <c:v>0.6137999999999999</c:v>
                </c:pt>
                <c:pt idx="309">
                  <c:v>0.7160999999999998</c:v>
                </c:pt>
                <c:pt idx="310">
                  <c:v>0.8183999999999998</c:v>
                </c:pt>
                <c:pt idx="311">
                  <c:v>0.9206999999999997</c:v>
                </c:pt>
                <c:pt idx="312">
                  <c:v>1.0229999999999997</c:v>
                </c:pt>
                <c:pt idx="313">
                  <c:v>1.1252999999999997</c:v>
                </c:pt>
                <c:pt idx="314">
                  <c:v>1.2275999999999998</c:v>
                </c:pt>
                <c:pt idx="315">
                  <c:v>1.3298999999999999</c:v>
                </c:pt>
                <c:pt idx="316">
                  <c:v>1.4322</c:v>
                </c:pt>
                <c:pt idx="317">
                  <c:v>1.5345</c:v>
                </c:pt>
                <c:pt idx="318">
                  <c:v>1.6368</c:v>
                </c:pt>
                <c:pt idx="319">
                  <c:v>1.7391</c:v>
                </c:pt>
                <c:pt idx="320">
                  <c:v>1.8414000000000001</c:v>
                </c:pt>
                <c:pt idx="321">
                  <c:v>1.9437000000000002</c:v>
                </c:pt>
                <c:pt idx="322">
                  <c:v>2.0460000000000003</c:v>
                </c:pt>
                <c:pt idx="323">
                  <c:v>2.1483000000000003</c:v>
                </c:pt>
                <c:pt idx="324">
                  <c:v>2.2506000000000004</c:v>
                </c:pt>
                <c:pt idx="325">
                  <c:v>2.3529000000000004</c:v>
                </c:pt>
                <c:pt idx="326">
                  <c:v>2.4552000000000005</c:v>
                </c:pt>
                <c:pt idx="327">
                  <c:v>2.5575000000000006</c:v>
                </c:pt>
                <c:pt idx="328">
                  <c:v>2.6598000000000006</c:v>
                </c:pt>
                <c:pt idx="329">
                  <c:v>2.7621000000000007</c:v>
                </c:pt>
                <c:pt idx="330">
                  <c:v>2.8644000000000007</c:v>
                </c:pt>
                <c:pt idx="331">
                  <c:v>2.966700000000001</c:v>
                </c:pt>
                <c:pt idx="332">
                  <c:v>3.069000000000001</c:v>
                </c:pt>
                <c:pt idx="333">
                  <c:v>3.171300000000001</c:v>
                </c:pt>
                <c:pt idx="334">
                  <c:v>3.273600000000001</c:v>
                </c:pt>
                <c:pt idx="335">
                  <c:v>3.375900000000001</c:v>
                </c:pt>
                <c:pt idx="336">
                  <c:v>3.478200000000001</c:v>
                </c:pt>
                <c:pt idx="337">
                  <c:v>3.580500000000001</c:v>
                </c:pt>
                <c:pt idx="338">
                  <c:v>3.682800000000001</c:v>
                </c:pt>
                <c:pt idx="339">
                  <c:v>3.7851000000000012</c:v>
                </c:pt>
                <c:pt idx="340">
                  <c:v>3.8874000000000013</c:v>
                </c:pt>
                <c:pt idx="341">
                  <c:v>3.9897000000000014</c:v>
                </c:pt>
                <c:pt idx="342">
                  <c:v>4.092000000000001</c:v>
                </c:pt>
                <c:pt idx="343">
                  <c:v>4.194300000000001</c:v>
                </c:pt>
                <c:pt idx="344">
                  <c:v>4.296600000000001</c:v>
                </c:pt>
                <c:pt idx="345">
                  <c:v>4.3989</c:v>
                </c:pt>
                <c:pt idx="346">
                  <c:v>4.5012</c:v>
                </c:pt>
                <c:pt idx="347">
                  <c:v>4.6034999999999995</c:v>
                </c:pt>
                <c:pt idx="348">
                  <c:v>4.705799999999999</c:v>
                </c:pt>
                <c:pt idx="349">
                  <c:v>4.808099999999999</c:v>
                </c:pt>
                <c:pt idx="350">
                  <c:v>4.910399999999998</c:v>
                </c:pt>
                <c:pt idx="351">
                  <c:v>5.012699999999998</c:v>
                </c:pt>
                <c:pt idx="352">
                  <c:v>5.1149999999999975</c:v>
                </c:pt>
                <c:pt idx="353">
                  <c:v>5.217299999999997</c:v>
                </c:pt>
                <c:pt idx="354">
                  <c:v>5.319599999999997</c:v>
                </c:pt>
                <c:pt idx="355">
                  <c:v>5.421899999999996</c:v>
                </c:pt>
                <c:pt idx="356">
                  <c:v>5.524199999999996</c:v>
                </c:pt>
                <c:pt idx="357">
                  <c:v>5.626499999999996</c:v>
                </c:pt>
                <c:pt idx="358">
                  <c:v>5.728799999999995</c:v>
                </c:pt>
                <c:pt idx="359">
                  <c:v>5.831099999999995</c:v>
                </c:pt>
                <c:pt idx="360">
                  <c:v>5.9333999999999945</c:v>
                </c:pt>
                <c:pt idx="361">
                  <c:v>6.035699999999994</c:v>
                </c:pt>
                <c:pt idx="362">
                  <c:v>6.137999999999994</c:v>
                </c:pt>
                <c:pt idx="363">
                  <c:v>6.240299999999993</c:v>
                </c:pt>
                <c:pt idx="364">
                  <c:v>6.342599999999993</c:v>
                </c:pt>
                <c:pt idx="365">
                  <c:v>6.4448999999999925</c:v>
                </c:pt>
                <c:pt idx="366">
                  <c:v>6.547199999999992</c:v>
                </c:pt>
                <c:pt idx="367">
                  <c:v>6.649499999999992</c:v>
                </c:pt>
                <c:pt idx="368">
                  <c:v>6.751799999999991</c:v>
                </c:pt>
                <c:pt idx="369">
                  <c:v>6.854099999999991</c:v>
                </c:pt>
                <c:pt idx="370">
                  <c:v>6.956399999999991</c:v>
                </c:pt>
                <c:pt idx="371">
                  <c:v>7.05869999999999</c:v>
                </c:pt>
                <c:pt idx="372">
                  <c:v>7.16099999999999</c:v>
                </c:pt>
                <c:pt idx="373">
                  <c:v>7.263299999999989</c:v>
                </c:pt>
                <c:pt idx="374">
                  <c:v>7.365599999999989</c:v>
                </c:pt>
                <c:pt idx="375">
                  <c:v>7.467899999999989</c:v>
                </c:pt>
                <c:pt idx="376">
                  <c:v>7.570199999999988</c:v>
                </c:pt>
                <c:pt idx="377">
                  <c:v>7.672499999999988</c:v>
                </c:pt>
                <c:pt idx="378">
                  <c:v>7.7747999999999875</c:v>
                </c:pt>
                <c:pt idx="379">
                  <c:v>7.877099999999987</c:v>
                </c:pt>
                <c:pt idx="380">
                  <c:v>7.979399999999987</c:v>
                </c:pt>
                <c:pt idx="381">
                  <c:v>8.081699999999987</c:v>
                </c:pt>
                <c:pt idx="382">
                  <c:v>8.183999999999987</c:v>
                </c:pt>
                <c:pt idx="383">
                  <c:v>8.286299999999986</c:v>
                </c:pt>
                <c:pt idx="384">
                  <c:v>8.388599999999986</c:v>
                </c:pt>
                <c:pt idx="385">
                  <c:v>8.490899999999986</c:v>
                </c:pt>
                <c:pt idx="386">
                  <c:v>8.593199999999985</c:v>
                </c:pt>
                <c:pt idx="387">
                  <c:v>8.695499999999985</c:v>
                </c:pt>
                <c:pt idx="388">
                  <c:v>8.797799999999985</c:v>
                </c:pt>
                <c:pt idx="389">
                  <c:v>8.900099999999984</c:v>
                </c:pt>
                <c:pt idx="390">
                  <c:v>9.002399999999984</c:v>
                </c:pt>
                <c:pt idx="391">
                  <c:v>9.104699999999983</c:v>
                </c:pt>
                <c:pt idx="392">
                  <c:v>9.206999999999983</c:v>
                </c:pt>
                <c:pt idx="393">
                  <c:v>9.309299999999983</c:v>
                </c:pt>
                <c:pt idx="394">
                  <c:v>9.411599999999982</c:v>
                </c:pt>
                <c:pt idx="395">
                  <c:v>9.513899999999982</c:v>
                </c:pt>
                <c:pt idx="396">
                  <c:v>9.616199999999981</c:v>
                </c:pt>
                <c:pt idx="397">
                  <c:v>9.718499999999981</c:v>
                </c:pt>
                <c:pt idx="398">
                  <c:v>9.82079999999998</c:v>
                </c:pt>
                <c:pt idx="399">
                  <c:v>9.92309999999998</c:v>
                </c:pt>
                <c:pt idx="400">
                  <c:v>10.02539999999998</c:v>
                </c:pt>
                <c:pt idx="401">
                  <c:v>10.12769999999998</c:v>
                </c:pt>
                <c:pt idx="402">
                  <c:v>10.229999999999979</c:v>
                </c:pt>
                <c:pt idx="403">
                  <c:v>10.332299999999979</c:v>
                </c:pt>
                <c:pt idx="404">
                  <c:v>10.434599999999978</c:v>
                </c:pt>
                <c:pt idx="405">
                  <c:v>10.536899999999978</c:v>
                </c:pt>
                <c:pt idx="406">
                  <c:v>10.639199999999978</c:v>
                </c:pt>
                <c:pt idx="407">
                  <c:v>10.741499999999977</c:v>
                </c:pt>
                <c:pt idx="408">
                  <c:v>10.843799999999977</c:v>
                </c:pt>
                <c:pt idx="409">
                  <c:v>10.946099999999976</c:v>
                </c:pt>
                <c:pt idx="410">
                  <c:v>11.048399999999976</c:v>
                </c:pt>
                <c:pt idx="411">
                  <c:v>11.150699999999976</c:v>
                </c:pt>
                <c:pt idx="412">
                  <c:v>11.252999999999975</c:v>
                </c:pt>
                <c:pt idx="413">
                  <c:v>11.355299999999975</c:v>
                </c:pt>
                <c:pt idx="414">
                  <c:v>11.457599999999974</c:v>
                </c:pt>
                <c:pt idx="415">
                  <c:v>11.559899999999974</c:v>
                </c:pt>
                <c:pt idx="416">
                  <c:v>11.662199999999974</c:v>
                </c:pt>
                <c:pt idx="417">
                  <c:v>11.764499999999973</c:v>
                </c:pt>
                <c:pt idx="418">
                  <c:v>11.866799999999973</c:v>
                </c:pt>
                <c:pt idx="419">
                  <c:v>11.969099999999973</c:v>
                </c:pt>
                <c:pt idx="420">
                  <c:v>12.071399999999972</c:v>
                </c:pt>
                <c:pt idx="421">
                  <c:v>12.173699999999972</c:v>
                </c:pt>
                <c:pt idx="422">
                  <c:v>12.275999999999971</c:v>
                </c:pt>
                <c:pt idx="423">
                  <c:v>12.378299999999971</c:v>
                </c:pt>
                <c:pt idx="424">
                  <c:v>12.48059999999997</c:v>
                </c:pt>
                <c:pt idx="425">
                  <c:v>12.58289999999997</c:v>
                </c:pt>
                <c:pt idx="426">
                  <c:v>12.68519999999997</c:v>
                </c:pt>
                <c:pt idx="427">
                  <c:v>12.78749999999997</c:v>
                </c:pt>
                <c:pt idx="428">
                  <c:v>12.889799999999969</c:v>
                </c:pt>
                <c:pt idx="429">
                  <c:v>12.992099999999969</c:v>
                </c:pt>
                <c:pt idx="430">
                  <c:v>13.094399999999968</c:v>
                </c:pt>
                <c:pt idx="431">
                  <c:v>13.196699999999968</c:v>
                </c:pt>
                <c:pt idx="432">
                  <c:v>13.298999999999968</c:v>
                </c:pt>
                <c:pt idx="433">
                  <c:v>13.401299999999967</c:v>
                </c:pt>
                <c:pt idx="434">
                  <c:v>13.503599999999967</c:v>
                </c:pt>
                <c:pt idx="435">
                  <c:v>13.605899999999966</c:v>
                </c:pt>
                <c:pt idx="436">
                  <c:v>13.708199999999966</c:v>
                </c:pt>
                <c:pt idx="437">
                  <c:v>13.810499999999966</c:v>
                </c:pt>
                <c:pt idx="438">
                  <c:v>13.912799999999965</c:v>
                </c:pt>
                <c:pt idx="439">
                  <c:v>14.015099999999965</c:v>
                </c:pt>
                <c:pt idx="440">
                  <c:v>14.117399999999964</c:v>
                </c:pt>
                <c:pt idx="441">
                  <c:v>14.219699999999964</c:v>
                </c:pt>
                <c:pt idx="442">
                  <c:v>14.321999999999964</c:v>
                </c:pt>
                <c:pt idx="443">
                  <c:v>14.424299999999963</c:v>
                </c:pt>
                <c:pt idx="444">
                  <c:v>14.526599999999963</c:v>
                </c:pt>
                <c:pt idx="445">
                  <c:v>14.628899999999962</c:v>
                </c:pt>
                <c:pt idx="446">
                  <c:v>14.731199999999962</c:v>
                </c:pt>
                <c:pt idx="447">
                  <c:v>14.833499999999962</c:v>
                </c:pt>
                <c:pt idx="448">
                  <c:v>14.935799999999961</c:v>
                </c:pt>
                <c:pt idx="449">
                  <c:v>15.038099999999961</c:v>
                </c:pt>
                <c:pt idx="450">
                  <c:v>15.14039999999996</c:v>
                </c:pt>
                <c:pt idx="451">
                  <c:v>15.24269999999996</c:v>
                </c:pt>
                <c:pt idx="452">
                  <c:v>15.34499999999996</c:v>
                </c:pt>
                <c:pt idx="453">
                  <c:v>15.44729999999996</c:v>
                </c:pt>
                <c:pt idx="454">
                  <c:v>15.549599999999959</c:v>
                </c:pt>
                <c:pt idx="455">
                  <c:v>15.651899999999959</c:v>
                </c:pt>
                <c:pt idx="456">
                  <c:v>15.754199999999958</c:v>
                </c:pt>
                <c:pt idx="457">
                  <c:v>15.856499999999958</c:v>
                </c:pt>
                <c:pt idx="458">
                  <c:v>15.958799999999957</c:v>
                </c:pt>
                <c:pt idx="459">
                  <c:v>16.061099999999957</c:v>
                </c:pt>
                <c:pt idx="460">
                  <c:v>16.163399999999957</c:v>
                </c:pt>
                <c:pt idx="461">
                  <c:v>16.265699999999956</c:v>
                </c:pt>
                <c:pt idx="462">
                  <c:v>16.367999999999956</c:v>
                </c:pt>
                <c:pt idx="463">
                  <c:v>16.470299999999956</c:v>
                </c:pt>
                <c:pt idx="464">
                  <c:v>16.572599999999955</c:v>
                </c:pt>
                <c:pt idx="465">
                  <c:v>16.674899999999955</c:v>
                </c:pt>
                <c:pt idx="466">
                  <c:v>16.777199999999954</c:v>
                </c:pt>
                <c:pt idx="467">
                  <c:v>16.879499999999954</c:v>
                </c:pt>
                <c:pt idx="468">
                  <c:v>16.981799999999954</c:v>
                </c:pt>
                <c:pt idx="469">
                  <c:v>17.084099999999953</c:v>
                </c:pt>
                <c:pt idx="470">
                  <c:v>17.186399999999953</c:v>
                </c:pt>
                <c:pt idx="471">
                  <c:v>17.288699999999952</c:v>
                </c:pt>
                <c:pt idx="472">
                  <c:v>17.390999999999952</c:v>
                </c:pt>
                <c:pt idx="473">
                  <c:v>17.49329999999995</c:v>
                </c:pt>
                <c:pt idx="474">
                  <c:v>17.59559999999995</c:v>
                </c:pt>
                <c:pt idx="475">
                  <c:v>17.69789999999995</c:v>
                </c:pt>
                <c:pt idx="476">
                  <c:v>17.80019999999995</c:v>
                </c:pt>
                <c:pt idx="477">
                  <c:v>17.90249999999995</c:v>
                </c:pt>
                <c:pt idx="478">
                  <c:v>18.00479999999995</c:v>
                </c:pt>
                <c:pt idx="479">
                  <c:v>18.10709999999995</c:v>
                </c:pt>
                <c:pt idx="480">
                  <c:v>18.20939999999995</c:v>
                </c:pt>
                <c:pt idx="481">
                  <c:v>18.31169999999995</c:v>
                </c:pt>
                <c:pt idx="482">
                  <c:v>18.413999999999948</c:v>
                </c:pt>
                <c:pt idx="483">
                  <c:v>18.516299999999948</c:v>
                </c:pt>
                <c:pt idx="484">
                  <c:v>18.618599999999947</c:v>
                </c:pt>
                <c:pt idx="485">
                  <c:v>18.720899999999947</c:v>
                </c:pt>
                <c:pt idx="486">
                  <c:v>18.823199999999947</c:v>
                </c:pt>
                <c:pt idx="487">
                  <c:v>18.925499999999946</c:v>
                </c:pt>
                <c:pt idx="488">
                  <c:v>19.027799999999946</c:v>
                </c:pt>
                <c:pt idx="489">
                  <c:v>19.130099999999945</c:v>
                </c:pt>
                <c:pt idx="490">
                  <c:v>19.232399999999945</c:v>
                </c:pt>
                <c:pt idx="491">
                  <c:v>19.334699999999945</c:v>
                </c:pt>
                <c:pt idx="492">
                  <c:v>19.436999999999944</c:v>
                </c:pt>
                <c:pt idx="493">
                  <c:v>19.539299999999944</c:v>
                </c:pt>
                <c:pt idx="494">
                  <c:v>19.641599999999944</c:v>
                </c:pt>
                <c:pt idx="495">
                  <c:v>19.743899999999943</c:v>
                </c:pt>
                <c:pt idx="496">
                  <c:v>19.846199999999943</c:v>
                </c:pt>
                <c:pt idx="497">
                  <c:v>19.948499999999942</c:v>
                </c:pt>
                <c:pt idx="498">
                  <c:v>20.050799999999942</c:v>
                </c:pt>
                <c:pt idx="499">
                  <c:v>20.15309999999994</c:v>
                </c:pt>
                <c:pt idx="500">
                  <c:v>20.25539999999994</c:v>
                </c:pt>
                <c:pt idx="501">
                  <c:v>20.35769999999994</c:v>
                </c:pt>
                <c:pt idx="502">
                  <c:v>20.45999999999994</c:v>
                </c:pt>
                <c:pt idx="503">
                  <c:v>20.56229999999994</c:v>
                </c:pt>
                <c:pt idx="504">
                  <c:v>20.66459999999994</c:v>
                </c:pt>
                <c:pt idx="505">
                  <c:v>20.76689999999994</c:v>
                </c:pt>
                <c:pt idx="506">
                  <c:v>20.86919999999994</c:v>
                </c:pt>
                <c:pt idx="507">
                  <c:v>20.97149999999994</c:v>
                </c:pt>
                <c:pt idx="508">
                  <c:v>21.073799999999938</c:v>
                </c:pt>
                <c:pt idx="509">
                  <c:v>21.176099999999938</c:v>
                </c:pt>
                <c:pt idx="510">
                  <c:v>21.278399999999937</c:v>
                </c:pt>
                <c:pt idx="511">
                  <c:v>21.380699999999937</c:v>
                </c:pt>
                <c:pt idx="512">
                  <c:v>21.482999999999937</c:v>
                </c:pt>
                <c:pt idx="513">
                  <c:v>21.585299999999936</c:v>
                </c:pt>
                <c:pt idx="514">
                  <c:v>21.687599999999936</c:v>
                </c:pt>
                <c:pt idx="515">
                  <c:v>21.789899999999935</c:v>
                </c:pt>
                <c:pt idx="516">
                  <c:v>21.892199999999935</c:v>
                </c:pt>
                <c:pt idx="517">
                  <c:v>21.994499999999935</c:v>
                </c:pt>
                <c:pt idx="518">
                  <c:v>22.096799999999934</c:v>
                </c:pt>
                <c:pt idx="519">
                  <c:v>22.199099999999934</c:v>
                </c:pt>
                <c:pt idx="520">
                  <c:v>22.301399999999933</c:v>
                </c:pt>
                <c:pt idx="521">
                  <c:v>22.403699999999933</c:v>
                </c:pt>
                <c:pt idx="522">
                  <c:v>22.505999999999933</c:v>
                </c:pt>
                <c:pt idx="523">
                  <c:v>22.608299999999932</c:v>
                </c:pt>
                <c:pt idx="524">
                  <c:v>22.710599999999932</c:v>
                </c:pt>
                <c:pt idx="525">
                  <c:v>22.81289999999993</c:v>
                </c:pt>
                <c:pt idx="526">
                  <c:v>22.91519999999993</c:v>
                </c:pt>
                <c:pt idx="527">
                  <c:v>23.01749999999993</c:v>
                </c:pt>
                <c:pt idx="528">
                  <c:v>23.11979999999993</c:v>
                </c:pt>
                <c:pt idx="529">
                  <c:v>23.22209999999993</c:v>
                </c:pt>
                <c:pt idx="530">
                  <c:v>23.32439999999993</c:v>
                </c:pt>
                <c:pt idx="531">
                  <c:v>23.42669999999993</c:v>
                </c:pt>
                <c:pt idx="532">
                  <c:v>23.52899999999993</c:v>
                </c:pt>
                <c:pt idx="533">
                  <c:v>23.63129999999993</c:v>
                </c:pt>
                <c:pt idx="534">
                  <c:v>23.733599999999928</c:v>
                </c:pt>
                <c:pt idx="535">
                  <c:v>23.835899999999928</c:v>
                </c:pt>
                <c:pt idx="536">
                  <c:v>23.938199999999927</c:v>
                </c:pt>
                <c:pt idx="537">
                  <c:v>24.040499999999927</c:v>
                </c:pt>
                <c:pt idx="538">
                  <c:v>24.142799999999927</c:v>
                </c:pt>
                <c:pt idx="539">
                  <c:v>24.245099999999926</c:v>
                </c:pt>
                <c:pt idx="540">
                  <c:v>24.347399999999926</c:v>
                </c:pt>
                <c:pt idx="541">
                  <c:v>24.449699999999925</c:v>
                </c:pt>
                <c:pt idx="542">
                  <c:v>24.551999999999925</c:v>
                </c:pt>
                <c:pt idx="543">
                  <c:v>24.654299999999925</c:v>
                </c:pt>
                <c:pt idx="544">
                  <c:v>24.756599999999924</c:v>
                </c:pt>
                <c:pt idx="545">
                  <c:v>24.858899999999924</c:v>
                </c:pt>
                <c:pt idx="546">
                  <c:v>24.961199999999923</c:v>
                </c:pt>
                <c:pt idx="547">
                  <c:v>25.063499999999923</c:v>
                </c:pt>
                <c:pt idx="548">
                  <c:v>25.165799999999923</c:v>
                </c:pt>
                <c:pt idx="549">
                  <c:v>25.268099999999922</c:v>
                </c:pt>
                <c:pt idx="550">
                  <c:v>25.370399999999922</c:v>
                </c:pt>
                <c:pt idx="551">
                  <c:v>25.47269999999992</c:v>
                </c:pt>
                <c:pt idx="552">
                  <c:v>25.57499999999992</c:v>
                </c:pt>
                <c:pt idx="553">
                  <c:v>25.67729999999992</c:v>
                </c:pt>
                <c:pt idx="554">
                  <c:v>25.77959999999992</c:v>
                </c:pt>
                <c:pt idx="555">
                  <c:v>25.88189999999992</c:v>
                </c:pt>
                <c:pt idx="556">
                  <c:v>25.98419999999992</c:v>
                </c:pt>
                <c:pt idx="557">
                  <c:v>26.08649999999992</c:v>
                </c:pt>
                <c:pt idx="558">
                  <c:v>26.18879999999992</c:v>
                </c:pt>
                <c:pt idx="559">
                  <c:v>26.29109999999992</c:v>
                </c:pt>
                <c:pt idx="560">
                  <c:v>26.393399999999918</c:v>
                </c:pt>
                <c:pt idx="561">
                  <c:v>26.495699999999918</c:v>
                </c:pt>
                <c:pt idx="562">
                  <c:v>26.597999999999917</c:v>
                </c:pt>
                <c:pt idx="563">
                  <c:v>26.700299999999917</c:v>
                </c:pt>
                <c:pt idx="564">
                  <c:v>26.802599999999916</c:v>
                </c:pt>
                <c:pt idx="565">
                  <c:v>26.904899999999916</c:v>
                </c:pt>
                <c:pt idx="566">
                  <c:v>27.007199999999916</c:v>
                </c:pt>
                <c:pt idx="567">
                  <c:v>27.109499999999915</c:v>
                </c:pt>
                <c:pt idx="568">
                  <c:v>27.211799999999915</c:v>
                </c:pt>
                <c:pt idx="569">
                  <c:v>27.314099999999915</c:v>
                </c:pt>
                <c:pt idx="570">
                  <c:v>27.416399999999914</c:v>
                </c:pt>
                <c:pt idx="571">
                  <c:v>27.518699999999914</c:v>
                </c:pt>
                <c:pt idx="572">
                  <c:v>27.620999999999913</c:v>
                </c:pt>
                <c:pt idx="573">
                  <c:v>27.723299999999913</c:v>
                </c:pt>
                <c:pt idx="574">
                  <c:v>27.825599999999913</c:v>
                </c:pt>
                <c:pt idx="575">
                  <c:v>27.927899999999912</c:v>
                </c:pt>
                <c:pt idx="576">
                  <c:v>28.030199999999912</c:v>
                </c:pt>
                <c:pt idx="577">
                  <c:v>28.13249999999991</c:v>
                </c:pt>
                <c:pt idx="578">
                  <c:v>28.23479999999991</c:v>
                </c:pt>
                <c:pt idx="579">
                  <c:v>28.33709999999991</c:v>
                </c:pt>
                <c:pt idx="580">
                  <c:v>28.43939999999991</c:v>
                </c:pt>
                <c:pt idx="581">
                  <c:v>28.54169999999991</c:v>
                </c:pt>
                <c:pt idx="582">
                  <c:v>28.64399999999991</c:v>
                </c:pt>
                <c:pt idx="583">
                  <c:v>28.74629999999991</c:v>
                </c:pt>
                <c:pt idx="584">
                  <c:v>28.84859999999991</c:v>
                </c:pt>
                <c:pt idx="585">
                  <c:v>28.95089999999991</c:v>
                </c:pt>
                <c:pt idx="586">
                  <c:v>29.053199999999908</c:v>
                </c:pt>
                <c:pt idx="587">
                  <c:v>29.155499999999908</c:v>
                </c:pt>
                <c:pt idx="588">
                  <c:v>29.257799999999907</c:v>
                </c:pt>
                <c:pt idx="589">
                  <c:v>29.360099999999907</c:v>
                </c:pt>
                <c:pt idx="590">
                  <c:v>29.462399999999906</c:v>
                </c:pt>
                <c:pt idx="591">
                  <c:v>29.564699999999906</c:v>
                </c:pt>
                <c:pt idx="592">
                  <c:v>29.666999999999906</c:v>
                </c:pt>
                <c:pt idx="593">
                  <c:v>29.769299999999905</c:v>
                </c:pt>
                <c:pt idx="594">
                  <c:v>29.871599999999905</c:v>
                </c:pt>
                <c:pt idx="595">
                  <c:v>29.973899999999905</c:v>
                </c:pt>
                <c:pt idx="596">
                  <c:v>30.076199999999904</c:v>
                </c:pt>
                <c:pt idx="597">
                  <c:v>30.178499999999904</c:v>
                </c:pt>
                <c:pt idx="598">
                  <c:v>30.280799999999903</c:v>
                </c:pt>
                <c:pt idx="599">
                  <c:v>30.383099999999903</c:v>
                </c:pt>
                <c:pt idx="600">
                  <c:v>30.485399999999903</c:v>
                </c:pt>
                <c:pt idx="601">
                  <c:v>30.587699999999902</c:v>
                </c:pt>
                <c:pt idx="602">
                  <c:v>30.689999999999902</c:v>
                </c:pt>
                <c:pt idx="603">
                  <c:v>30.7922999999999</c:v>
                </c:pt>
                <c:pt idx="604">
                  <c:v>30.8945999999999</c:v>
                </c:pt>
                <c:pt idx="605">
                  <c:v>30.9968999999999</c:v>
                </c:pt>
                <c:pt idx="606">
                  <c:v>31.0991999999999</c:v>
                </c:pt>
              </c:numCache>
            </c:numRef>
          </c:xVal>
          <c:yVal>
            <c:numRef>
              <c:f>MBOC!$M$7:$M$613</c:f>
              <c:numCache>
                <c:ptCount val="607"/>
                <c:pt idx="0">
                  <c:v>-89.04678620348655</c:v>
                </c:pt>
                <c:pt idx="1">
                  <c:v>-88.58797355021869</c:v>
                </c:pt>
                <c:pt idx="2">
                  <c:v>-88.92236708527152</c:v>
                </c:pt>
                <c:pt idx="3">
                  <c:v>-88.53006740483195</c:v>
                </c:pt>
                <c:pt idx="4">
                  <c:v>-88.93097262587007</c:v>
                </c:pt>
                <c:pt idx="5">
                  <c:v>-89.60205851075527</c:v>
                </c:pt>
                <c:pt idx="6">
                  <c:v>-90.50365295833801</c:v>
                </c:pt>
                <c:pt idx="7">
                  <c:v>-91.54652420759342</c:v>
                </c:pt>
                <c:pt idx="8">
                  <c:v>-92.56415657462574</c:v>
                </c:pt>
                <c:pt idx="9">
                  <c:v>-93.33248592783744</c:v>
                </c:pt>
                <c:pt idx="10">
                  <c:v>-93.70249453539934</c:v>
                </c:pt>
                <c:pt idx="11">
                  <c:v>-93.74312369937451</c:v>
                </c:pt>
                <c:pt idx="12">
                  <c:v>-93.683040687286</c:v>
                </c:pt>
                <c:pt idx="13">
                  <c:v>-93.74581719260966</c:v>
                </c:pt>
                <c:pt idx="14">
                  <c:v>-94.08075061110922</c:v>
                </c:pt>
                <c:pt idx="15">
                  <c:v>-94.78030082295493</c:v>
                </c:pt>
                <c:pt idx="16">
                  <c:v>-95.91434849480694</c:v>
                </c:pt>
                <c:pt idx="17">
                  <c:v>-97.55820023234196</c:v>
                </c:pt>
                <c:pt idx="18">
                  <c:v>-99.81972634566571</c:v>
                </c:pt>
                <c:pt idx="19">
                  <c:v>-102.88645538039809</c:v>
                </c:pt>
                <c:pt idx="20">
                  <c:v>-107.16762576705531</c:v>
                </c:pt>
                <c:pt idx="21">
                  <c:v>-114.01559629306445</c:v>
                </c:pt>
                <c:pt idx="22">
                  <c:v>-355.89049406176764</c:v>
                </c:pt>
                <c:pt idx="23">
                  <c:v>-114.92352564361457</c:v>
                </c:pt>
                <c:pt idx="24">
                  <c:v>-108.6031730828205</c:v>
                </c:pt>
                <c:pt idx="25">
                  <c:v>-104.41295236164336</c:v>
                </c:pt>
                <c:pt idx="26">
                  <c:v>-101.15268651109075</c:v>
                </c:pt>
                <c:pt idx="27">
                  <c:v>-98.56107119603837</c:v>
                </c:pt>
                <c:pt idx="28">
                  <c:v>-96.53554759245992</c:v>
                </c:pt>
                <c:pt idx="29">
                  <c:v>-95.01121777395625</c:v>
                </c:pt>
                <c:pt idx="30">
                  <c:v>-93.94201707969657</c:v>
                </c:pt>
                <c:pt idx="31">
                  <c:v>-93.29758840107198</c:v>
                </c:pt>
                <c:pt idx="32">
                  <c:v>-93.06235601248662</c:v>
                </c:pt>
                <c:pt idx="33">
                  <c:v>-93.23552940080342</c:v>
                </c:pt>
                <c:pt idx="34">
                  <c:v>-93.83251016284083</c:v>
                </c:pt>
                <c:pt idx="35">
                  <c:v>-94.88859384932908</c:v>
                </c:pt>
                <c:pt idx="36">
                  <c:v>-96.46662125597871</c:v>
                </c:pt>
                <c:pt idx="37">
                  <c:v>-98.67213447822054</c:v>
                </c:pt>
                <c:pt idx="38">
                  <c:v>-101.6844850033228</c:v>
                </c:pt>
                <c:pt idx="39">
                  <c:v>-105.82635745058496</c:v>
                </c:pt>
                <c:pt idx="40">
                  <c:v>-111.74218040615834</c:v>
                </c:pt>
                <c:pt idx="41">
                  <c:v>-121.0204569500687</c:v>
                </c:pt>
                <c:pt idx="42">
                  <c:v>-365.50264703397517</c:v>
                </c:pt>
                <c:pt idx="43">
                  <c:v>-121.55282973206532</c:v>
                </c:pt>
                <c:pt idx="44">
                  <c:v>-112.11330667147138</c:v>
                </c:pt>
                <c:pt idx="45">
                  <c:v>-105.98705467230396</c:v>
                </c:pt>
                <c:pt idx="46">
                  <c:v>-101.67102987975855</c:v>
                </c:pt>
                <c:pt idx="47">
                  <c:v>-98.51260310136149</c:v>
                </c:pt>
                <c:pt idx="48">
                  <c:v>-96.17979985048623</c:v>
                </c:pt>
                <c:pt idx="49">
                  <c:v>-94.48813992499731</c:v>
                </c:pt>
                <c:pt idx="50">
                  <c:v>-93.33000073824624</c:v>
                </c:pt>
                <c:pt idx="51">
                  <c:v>-92.64280226707443</c:v>
                </c:pt>
                <c:pt idx="52">
                  <c:v>-92.39388090274764</c:v>
                </c:pt>
                <c:pt idx="53">
                  <c:v>-92.573642695939</c:v>
                </c:pt>
                <c:pt idx="54">
                  <c:v>-93.19379031560266</c:v>
                </c:pt>
                <c:pt idx="55">
                  <c:v>-94.28991313612985</c:v>
                </c:pt>
                <c:pt idx="56">
                  <c:v>-95.92973005034636</c:v>
                </c:pt>
                <c:pt idx="57">
                  <c:v>-98.23148148865705</c:v>
                </c:pt>
                <c:pt idx="58">
                  <c:v>-101.40505062254076</c:v>
                </c:pt>
                <c:pt idx="59">
                  <c:v>-105.8549864902387</c:v>
                </c:pt>
                <c:pt idx="60">
                  <c:v>-112.50080958020922</c:v>
                </c:pt>
                <c:pt idx="61">
                  <c:v>-124.2902689111327</c:v>
                </c:pt>
                <c:pt idx="62">
                  <c:v>-609.5748887828299</c:v>
                </c:pt>
                <c:pt idx="63">
                  <c:v>-124.2178860785736</c:v>
                </c:pt>
                <c:pt idx="64">
                  <c:v>-112.3560414017189</c:v>
                </c:pt>
                <c:pt idx="65">
                  <c:v>-105.63782793846693</c:v>
                </c:pt>
                <c:pt idx="66">
                  <c:v>-101.11549415516295</c:v>
                </c:pt>
                <c:pt idx="67">
                  <c:v>-97.86951704679726</c:v>
                </c:pt>
                <c:pt idx="68">
                  <c:v>-95.49534505647873</c:v>
                </c:pt>
                <c:pt idx="69">
                  <c:v>-93.78309249145495</c:v>
                </c:pt>
                <c:pt idx="70">
                  <c:v>-92.61451639689506</c:v>
                </c:pt>
                <c:pt idx="71">
                  <c:v>-91.92189535186654</c:v>
                </c:pt>
                <c:pt idx="72">
                  <c:v>-91.66963744965872</c:v>
                </c:pt>
                <c:pt idx="73">
                  <c:v>-91.84603748425207</c:v>
                </c:pt>
                <c:pt idx="74">
                  <c:v>-92.46068686262578</c:v>
                </c:pt>
                <c:pt idx="75">
                  <c:v>-93.54624664534543</c:v>
                </c:pt>
                <c:pt idx="76">
                  <c:v>-95.16529430103837</c:v>
                </c:pt>
                <c:pt idx="77">
                  <c:v>-97.42544985491357</c:v>
                </c:pt>
                <c:pt idx="78">
                  <c:v>-100.51119094021016</c:v>
                </c:pt>
                <c:pt idx="79">
                  <c:v>-104.75448946664866</c:v>
                </c:pt>
                <c:pt idx="80">
                  <c:v>-110.80797204123036</c:v>
                </c:pt>
                <c:pt idx="81">
                  <c:v>-120.17467992415976</c:v>
                </c:pt>
                <c:pt idx="82">
                  <c:v>-366.29508529523656</c:v>
                </c:pt>
                <c:pt idx="83">
                  <c:v>-119.49652910008805</c:v>
                </c:pt>
                <c:pt idx="84">
                  <c:v>-110.14528445184527</c:v>
                </c:pt>
                <c:pt idx="85">
                  <c:v>-104.15643715775319</c:v>
                </c:pt>
                <c:pt idx="86">
                  <c:v>-99.94148148893962</c:v>
                </c:pt>
                <c:pt idx="87">
                  <c:v>-96.85598619779279</c:v>
                </c:pt>
                <c:pt idx="88">
                  <c:v>-94.57726399033848</c:v>
                </c:pt>
                <c:pt idx="89">
                  <c:v>-92.92596069081043</c:v>
                </c:pt>
                <c:pt idx="90">
                  <c:v>-91.79653150083887</c:v>
                </c:pt>
                <c:pt idx="91">
                  <c:v>-91.1261329067085</c:v>
                </c:pt>
                <c:pt idx="92">
                  <c:v>-90.87946662398525</c:v>
                </c:pt>
                <c:pt idx="93">
                  <c:v>-91.04112830580553</c:v>
                </c:pt>
                <c:pt idx="94">
                  <c:v>-91.611905698269</c:v>
                </c:pt>
                <c:pt idx="95">
                  <c:v>-92.60737174228127</c:v>
                </c:pt>
                <c:pt idx="96">
                  <c:v>-94.05788074343769</c:v>
                </c:pt>
                <c:pt idx="97">
                  <c:v>-96.00949454055153</c:v>
                </c:pt>
                <c:pt idx="98">
                  <c:v>-98.52710821830857</c:v>
                </c:pt>
                <c:pt idx="99">
                  <c:v>-101.71327773862394</c:v>
                </c:pt>
                <c:pt idx="100">
                  <c:v>-105.82930455339854</c:v>
                </c:pt>
                <c:pt idx="101">
                  <c:v>-112.07536272656495</c:v>
                </c:pt>
                <c:pt idx="102">
                  <c:v>-356.5954698962576</c:v>
                </c:pt>
                <c:pt idx="103">
                  <c:v>-111.0185314231428</c:v>
                </c:pt>
                <c:pt idx="104">
                  <c:v>-104.09594740589107</c:v>
                </c:pt>
                <c:pt idx="105">
                  <c:v>-99.74005119313885</c:v>
                </c:pt>
                <c:pt idx="106">
                  <c:v>-96.59848097185059</c:v>
                </c:pt>
                <c:pt idx="107">
                  <c:v>-94.26199525941928</c:v>
                </c:pt>
                <c:pt idx="108">
                  <c:v>-92.54306243082858</c:v>
                </c:pt>
                <c:pt idx="109">
                  <c:v>-91.33380906842918</c:v>
                </c:pt>
                <c:pt idx="110">
                  <c:v>-90.55892542999482</c:v>
                </c:pt>
                <c:pt idx="111">
                  <c:v>-90.14852768243296</c:v>
                </c:pt>
                <c:pt idx="112">
                  <c:v>-90.01015274836347</c:v>
                </c:pt>
                <c:pt idx="113">
                  <c:v>-89.99450000312129</c:v>
                </c:pt>
                <c:pt idx="114">
                  <c:v>-89.87799449170427</c:v>
                </c:pt>
                <c:pt idx="115">
                  <c:v>-89.43196565148432</c:v>
                </c:pt>
                <c:pt idx="116">
                  <c:v>-88.58746885073947</c:v>
                </c:pt>
                <c:pt idx="117">
                  <c:v>-87.49351845608876</c:v>
                </c:pt>
                <c:pt idx="118">
                  <c:v>-86.3741751973484</c:v>
                </c:pt>
                <c:pt idx="119">
                  <c:v>-85.39595131901827</c:v>
                </c:pt>
                <c:pt idx="120">
                  <c:v>-84.64807510404542</c:v>
                </c:pt>
                <c:pt idx="121">
                  <c:v>-84.17021513572604</c:v>
                </c:pt>
                <c:pt idx="122">
                  <c:v>-84.1700170191485</c:v>
                </c:pt>
                <c:pt idx="123">
                  <c:v>-84.0737042579407</c:v>
                </c:pt>
                <c:pt idx="124">
                  <c:v>-84.45504739052255</c:v>
                </c:pt>
                <c:pt idx="125">
                  <c:v>-85.10639485164675</c:v>
                </c:pt>
                <c:pt idx="126">
                  <c:v>-85.98807209344176</c:v>
                </c:pt>
                <c:pt idx="127">
                  <c:v>-87.01084486175553</c:v>
                </c:pt>
                <c:pt idx="128">
                  <c:v>-88.00819493203413</c:v>
                </c:pt>
                <c:pt idx="129">
                  <c:v>-88.75605558333086</c:v>
                </c:pt>
                <c:pt idx="130">
                  <c:v>-89.10540644458186</c:v>
                </c:pt>
                <c:pt idx="131">
                  <c:v>-89.12518612749946</c:v>
                </c:pt>
                <c:pt idx="132">
                  <c:v>-89.04405915687235</c:v>
                </c:pt>
                <c:pt idx="133">
                  <c:v>-89.08559442975209</c:v>
                </c:pt>
                <c:pt idx="134">
                  <c:v>-89.39908649044162</c:v>
                </c:pt>
                <c:pt idx="135">
                  <c:v>-90.07699231122632</c:v>
                </c:pt>
                <c:pt idx="136">
                  <c:v>-91.18918959302658</c:v>
                </c:pt>
                <c:pt idx="137">
                  <c:v>-92.810981916449</c:v>
                </c:pt>
                <c:pt idx="138">
                  <c:v>-95.05023650567772</c:v>
                </c:pt>
                <c:pt idx="139">
                  <c:v>-98.09447875798972</c:v>
                </c:pt>
                <c:pt idx="140">
                  <c:v>-102.35294389151821</c:v>
                </c:pt>
                <c:pt idx="141">
                  <c:v>-109.17798741559528</c:v>
                </c:pt>
                <c:pt idx="142">
                  <c:v>-357.4974982364348</c:v>
                </c:pt>
                <c:pt idx="143">
                  <c:v>-110.03938406455563</c:v>
                </c:pt>
                <c:pt idx="144">
                  <c:v>-103.69541890354965</c:v>
                </c:pt>
                <c:pt idx="145">
                  <c:v>-99.4813500285408</c:v>
                </c:pt>
                <c:pt idx="146">
                  <c:v>-96.196996836877</c:v>
                </c:pt>
                <c:pt idx="147">
                  <c:v>-93.58105128283994</c:v>
                </c:pt>
                <c:pt idx="148">
                  <c:v>-91.53095075278215</c:v>
                </c:pt>
                <c:pt idx="149">
                  <c:v>-89.98179344949364</c:v>
                </c:pt>
                <c:pt idx="150">
                  <c:v>-88.88751075790842</c:v>
                </c:pt>
                <c:pt idx="151">
                  <c:v>-88.21774152944744</c:v>
                </c:pt>
                <c:pt idx="152">
                  <c:v>-87.95690591042052</c:v>
                </c:pt>
                <c:pt idx="153">
                  <c:v>-88.10420916900055</c:v>
                </c:pt>
                <c:pt idx="154">
                  <c:v>-88.67504859016384</c:v>
                </c:pt>
                <c:pt idx="155">
                  <c:v>-89.70471531700053</c:v>
                </c:pt>
                <c:pt idx="156">
                  <c:v>-91.2560456390453</c:v>
                </c:pt>
                <c:pt idx="157">
                  <c:v>-93.4345770441827</c:v>
                </c:pt>
                <c:pt idx="158">
                  <c:v>-96.41965630782956</c:v>
                </c:pt>
                <c:pt idx="159">
                  <c:v>-100.5339632300888</c:v>
                </c:pt>
                <c:pt idx="160">
                  <c:v>-106.42192146742144</c:v>
                </c:pt>
                <c:pt idx="161">
                  <c:v>-115.67202905640536</c:v>
                </c:pt>
                <c:pt idx="162">
                  <c:v>-366.905183763888</c:v>
                </c:pt>
                <c:pt idx="163">
                  <c:v>-116.14713045552803</c:v>
                </c:pt>
                <c:pt idx="164">
                  <c:v>-106.67849428023504</c:v>
                </c:pt>
                <c:pt idx="165">
                  <c:v>-100.52280354880862</c:v>
                </c:pt>
                <c:pt idx="166">
                  <c:v>-96.17700874092759</c:v>
                </c:pt>
                <c:pt idx="167">
                  <c:v>-92.98847486258374</c:v>
                </c:pt>
                <c:pt idx="168">
                  <c:v>-90.62522148538454</c:v>
                </c:pt>
                <c:pt idx="169">
                  <c:v>-88.90276232082334</c:v>
                </c:pt>
                <c:pt idx="170">
                  <c:v>-87.7134685467328</c:v>
                </c:pt>
                <c:pt idx="171">
                  <c:v>-86.99475375056917</c:v>
                </c:pt>
                <c:pt idx="172">
                  <c:v>-86.71394777544363</c:v>
                </c:pt>
                <c:pt idx="173">
                  <c:v>-86.86144996000907</c:v>
                </c:pt>
                <c:pt idx="174">
                  <c:v>-87.44895609203533</c:v>
                </c:pt>
                <c:pt idx="175">
                  <c:v>-88.5120484900551</c:v>
                </c:pt>
                <c:pt idx="176">
                  <c:v>-90.11843881062913</c:v>
                </c:pt>
                <c:pt idx="177">
                  <c:v>-92.38636006152643</c:v>
                </c:pt>
                <c:pt idx="178">
                  <c:v>-95.52568779900923</c:v>
                </c:pt>
                <c:pt idx="179">
                  <c:v>-99.9409632470581</c:v>
                </c:pt>
                <c:pt idx="180">
                  <c:v>-106.5516988740919</c:v>
                </c:pt>
                <c:pt idx="181">
                  <c:v>-118.30563546595647</c:v>
                </c:pt>
                <c:pt idx="182">
                  <c:v>-620.5184983307804</c:v>
                </c:pt>
                <c:pt idx="183">
                  <c:v>-118.16086728746856</c:v>
                </c:pt>
                <c:pt idx="184">
                  <c:v>-106.26214240671482</c:v>
                </c:pt>
                <c:pt idx="185">
                  <c:v>-99.50657825319041</c:v>
                </c:pt>
                <c:pt idx="186">
                  <c:v>-94.94641388030082</c:v>
                </c:pt>
                <c:pt idx="187">
                  <c:v>-91.66211660843602</c:v>
                </c:pt>
                <c:pt idx="188">
                  <c:v>-89.24912493500622</c:v>
                </c:pt>
                <c:pt idx="189">
                  <c:v>-87.49754294060358</c:v>
                </c:pt>
                <c:pt idx="190">
                  <c:v>-86.28911715248111</c:v>
                </c:pt>
                <c:pt idx="191">
                  <c:v>-85.556115329757</c:v>
                </c:pt>
                <c:pt idx="192">
                  <c:v>-85.2629344324714</c:v>
                </c:pt>
                <c:pt idx="193">
                  <c:v>-85.39785779626658</c:v>
                </c:pt>
                <c:pt idx="194">
                  <c:v>-85.97046503235529</c:v>
                </c:pt>
                <c:pt idx="195">
                  <c:v>-87.01340505518658</c:v>
                </c:pt>
                <c:pt idx="196">
                  <c:v>-88.58924282338486</c:v>
                </c:pt>
                <c:pt idx="197">
                  <c:v>-90.80558547408386</c:v>
                </c:pt>
                <c:pt idx="198">
                  <c:v>-93.84689735950077</c:v>
                </c:pt>
                <c:pt idx="199">
                  <c:v>-98.04513669978672</c:v>
                </c:pt>
                <c:pt idx="200">
                  <c:v>-104.05291598745274</c:v>
                </c:pt>
                <c:pt idx="201">
                  <c:v>-113.37326192610541</c:v>
                </c:pt>
                <c:pt idx="202">
                  <c:v>-369.43227874441726</c:v>
                </c:pt>
                <c:pt idx="203">
                  <c:v>-112.60035069524187</c:v>
                </c:pt>
                <c:pt idx="204">
                  <c:v>-103.20067609360622</c:v>
                </c:pt>
                <c:pt idx="205">
                  <c:v>-97.1626771661097</c:v>
                </c:pt>
                <c:pt idx="206">
                  <c:v>-92.897831126714</c:v>
                </c:pt>
                <c:pt idx="207">
                  <c:v>-89.76168910525877</c:v>
                </c:pt>
                <c:pt idx="208">
                  <c:v>-87.43154559534949</c:v>
                </c:pt>
                <c:pt idx="209">
                  <c:v>-85.72802759311497</c:v>
                </c:pt>
                <c:pt idx="210">
                  <c:v>-84.54557082917533</c:v>
                </c:pt>
                <c:pt idx="211">
                  <c:v>-83.82131164717671</c:v>
                </c:pt>
                <c:pt idx="212">
                  <c:v>-83.5199309180934</c:v>
                </c:pt>
                <c:pt idx="213">
                  <c:v>-83.62600271648253</c:v>
                </c:pt>
                <c:pt idx="214">
                  <c:v>-84.14029244201679</c:v>
                </c:pt>
                <c:pt idx="215">
                  <c:v>-85.07834988551474</c:v>
                </c:pt>
                <c:pt idx="216">
                  <c:v>-86.4705053609252</c:v>
                </c:pt>
                <c:pt idx="217">
                  <c:v>-88.36279583372125</c:v>
                </c:pt>
                <c:pt idx="218">
                  <c:v>-90.82009059102703</c:v>
                </c:pt>
                <c:pt idx="219">
                  <c:v>-93.94491882787958</c:v>
                </c:pt>
                <c:pt idx="220">
                  <c:v>-97.9985542121382</c:v>
                </c:pt>
                <c:pt idx="221">
                  <c:v>-104.18114195572441</c:v>
                </c:pt>
                <c:pt idx="222">
                  <c:v>-361.6920556075345</c:v>
                </c:pt>
                <c:pt idx="223">
                  <c:v>-102.99401172076186</c:v>
                </c:pt>
                <c:pt idx="224">
                  <c:v>-96.00453565447232</c:v>
                </c:pt>
                <c:pt idx="225">
                  <c:v>-91.58054117335826</c:v>
                </c:pt>
                <c:pt idx="226">
                  <c:v>-88.36963139033811</c:v>
                </c:pt>
                <c:pt idx="227">
                  <c:v>-85.96252830000381</c:v>
                </c:pt>
                <c:pt idx="228">
                  <c:v>-84.17166222684422</c:v>
                </c:pt>
                <c:pt idx="229">
                  <c:v>-82.88912009068325</c:v>
                </c:pt>
                <c:pt idx="230">
                  <c:v>-82.03955078454945</c:v>
                </c:pt>
                <c:pt idx="231">
                  <c:v>-81.55302731186</c:v>
                </c:pt>
                <c:pt idx="232">
                  <c:v>-81.33704152959203</c:v>
                </c:pt>
                <c:pt idx="233">
                  <c:v>-81.24224573440151</c:v>
                </c:pt>
                <c:pt idx="234">
                  <c:v>-81.04501576055551</c:v>
                </c:pt>
                <c:pt idx="235">
                  <c:v>-80.51662957477114</c:v>
                </c:pt>
                <c:pt idx="236">
                  <c:v>-79.58808867721898</c:v>
                </c:pt>
                <c:pt idx="237">
                  <c:v>-78.40835102088613</c:v>
                </c:pt>
                <c:pt idx="238">
                  <c:v>-77.20141821683589</c:v>
                </c:pt>
                <c:pt idx="239">
                  <c:v>-76.13374051348173</c:v>
                </c:pt>
                <c:pt idx="240">
                  <c:v>-75.29448113430934</c:v>
                </c:pt>
                <c:pt idx="241">
                  <c:v>-74.72324033855786</c:v>
                </c:pt>
                <c:pt idx="242">
                  <c:v>-74.84241519215443</c:v>
                </c:pt>
                <c:pt idx="243">
                  <c:v>-74.43368387118555</c:v>
                </c:pt>
                <c:pt idx="244">
                  <c:v>-74.71520721560313</c:v>
                </c:pt>
                <c:pt idx="245">
                  <c:v>-75.26442663786008</c:v>
                </c:pt>
                <c:pt idx="246">
                  <c:v>-76.04157927728231</c:v>
                </c:pt>
                <c:pt idx="247">
                  <c:v>-76.95733767791407</c:v>
                </c:pt>
                <c:pt idx="248">
                  <c:v>-77.8450851628411</c:v>
                </c:pt>
                <c:pt idx="249">
                  <c:v>-78.48065091277049</c:v>
                </c:pt>
                <c:pt idx="250">
                  <c:v>-78.71490437912679</c:v>
                </c:pt>
                <c:pt idx="251">
                  <c:v>-78.61666744161514</c:v>
                </c:pt>
                <c:pt idx="252">
                  <c:v>-78.41448081602728</c:v>
                </c:pt>
                <c:pt idx="253">
                  <c:v>-78.33178193804882</c:v>
                </c:pt>
                <c:pt idx="254">
                  <c:v>-78.51772560343589</c:v>
                </c:pt>
                <c:pt idx="255">
                  <c:v>-79.06462004698861</c:v>
                </c:pt>
                <c:pt idx="256">
                  <c:v>-80.04218446585637</c:v>
                </c:pt>
                <c:pt idx="257">
                  <c:v>-81.52555330767692</c:v>
                </c:pt>
                <c:pt idx="258">
                  <c:v>-83.62241307444636</c:v>
                </c:pt>
                <c:pt idx="259">
                  <c:v>-86.52009578150077</c:v>
                </c:pt>
                <c:pt idx="260">
                  <c:v>-90.62762940862136</c:v>
                </c:pt>
                <c:pt idx="261">
                  <c:v>-97.29714702934884</c:v>
                </c:pt>
                <c:pt idx="262">
                  <c:v>-374.0305354905192</c:v>
                </c:pt>
                <c:pt idx="263">
                  <c:v>-97.8327337186804</c:v>
                </c:pt>
                <c:pt idx="264">
                  <c:v>-91.31794909679955</c:v>
                </c:pt>
                <c:pt idx="265">
                  <c:v>-86.92739146169757</c:v>
                </c:pt>
                <c:pt idx="266">
                  <c:v>-83.46055488513478</c:v>
                </c:pt>
                <c:pt idx="267">
                  <c:v>-80.65577820644063</c:v>
                </c:pt>
                <c:pt idx="268">
                  <c:v>-78.41011467689873</c:v>
                </c:pt>
                <c:pt idx="269">
                  <c:v>-76.65824363069996</c:v>
                </c:pt>
                <c:pt idx="270">
                  <c:v>-75.35363856541144</c:v>
                </c:pt>
                <c:pt idx="271">
                  <c:v>-74.46543646026969</c:v>
                </c:pt>
                <c:pt idx="272">
                  <c:v>-73.97750582370016</c:v>
                </c:pt>
                <c:pt idx="273">
                  <c:v>-73.88844375873406</c:v>
                </c:pt>
                <c:pt idx="274">
                  <c:v>-74.21297490910877</c:v>
                </c:pt>
                <c:pt idx="275">
                  <c:v>-74.98564390521626</c:v>
                </c:pt>
                <c:pt idx="276">
                  <c:v>-76.26845548277221</c:v>
                </c:pt>
                <c:pt idx="277">
                  <c:v>-78.16601717292302</c:v>
                </c:pt>
                <c:pt idx="278">
                  <c:v>-80.8566313001554</c:v>
                </c:pt>
                <c:pt idx="279">
                  <c:v>-84.66179920113758</c:v>
                </c:pt>
                <c:pt idx="280">
                  <c:v>-90.22460819620184</c:v>
                </c:pt>
                <c:pt idx="281">
                  <c:v>-99.13203269797168</c:v>
                </c:pt>
                <c:pt idx="282">
                  <c:v>-395.0812647925522</c:v>
                </c:pt>
                <c:pt idx="283">
                  <c:v>-98.86190646950674</c:v>
                </c:pt>
                <c:pt idx="284">
                  <c:v>-88.98636265427895</c:v>
                </c:pt>
                <c:pt idx="285">
                  <c:v>-82.39737063324769</c:v>
                </c:pt>
                <c:pt idx="286">
                  <c:v>-77.58863022664293</c:v>
                </c:pt>
                <c:pt idx="287">
                  <c:v>-73.90362467379813</c:v>
                </c:pt>
                <c:pt idx="288">
                  <c:v>-71.00568623165381</c:v>
                </c:pt>
                <c:pt idx="289">
                  <c:v>-68.70459654761882</c:v>
                </c:pt>
                <c:pt idx="290">
                  <c:v>-66.88561484356859</c:v>
                </c:pt>
                <c:pt idx="291">
                  <c:v>-65.47718154061853</c:v>
                </c:pt>
                <c:pt idx="292">
                  <c:v>-64.4350807293069</c:v>
                </c:pt>
                <c:pt idx="293">
                  <c:v>-63.73450594281047</c:v>
                </c:pt>
                <c:pt idx="294">
                  <c:v>-63.36655643891659</c:v>
                </c:pt>
                <c:pt idx="295">
                  <c:v>-63.33793487122068</c:v>
                </c:pt>
                <c:pt idx="296">
                  <c:v>-63.6740529159502</c:v>
                </c:pt>
                <c:pt idx="297">
                  <c:v>-64.42755988808489</c:v>
                </c:pt>
                <c:pt idx="298">
                  <c:v>-65.69845392232277</c:v>
                </c:pt>
                <c:pt idx="299">
                  <c:v>-67.6852861126619</c:v>
                </c:pt>
                <c:pt idx="300">
                  <c:v>-70.84510217387418</c:v>
                </c:pt>
                <c:pt idx="301">
                  <c:v>-76.64992805962284</c:v>
                </c:pt>
                <c:pt idx="302">
                  <c:v>-456.7757513109603</c:v>
                </c:pt>
                <c:pt idx="303">
                  <c:v>-76.64992805962284</c:v>
                </c:pt>
                <c:pt idx="304">
                  <c:v>-70.84510217387418</c:v>
                </c:pt>
                <c:pt idx="305">
                  <c:v>-67.6852861126619</c:v>
                </c:pt>
                <c:pt idx="306">
                  <c:v>-65.69845392232277</c:v>
                </c:pt>
                <c:pt idx="307">
                  <c:v>-64.42755988808489</c:v>
                </c:pt>
                <c:pt idx="308">
                  <c:v>-63.6740529159502</c:v>
                </c:pt>
                <c:pt idx="309">
                  <c:v>-63.33793487122068</c:v>
                </c:pt>
                <c:pt idx="310">
                  <c:v>-63.36655643891659</c:v>
                </c:pt>
                <c:pt idx="311">
                  <c:v>-63.73450594281047</c:v>
                </c:pt>
                <c:pt idx="312">
                  <c:v>-64.4350807293069</c:v>
                </c:pt>
                <c:pt idx="313">
                  <c:v>-65.47718154061853</c:v>
                </c:pt>
                <c:pt idx="314">
                  <c:v>-66.88561484356859</c:v>
                </c:pt>
                <c:pt idx="315">
                  <c:v>-68.70459654761882</c:v>
                </c:pt>
                <c:pt idx="316">
                  <c:v>-71.00568623165381</c:v>
                </c:pt>
                <c:pt idx="317">
                  <c:v>-73.90362467379813</c:v>
                </c:pt>
                <c:pt idx="318">
                  <c:v>-77.58863022664293</c:v>
                </c:pt>
                <c:pt idx="319">
                  <c:v>-82.39737063324769</c:v>
                </c:pt>
                <c:pt idx="320">
                  <c:v>-88.98636265427895</c:v>
                </c:pt>
                <c:pt idx="321">
                  <c:v>-98.86190646950674</c:v>
                </c:pt>
                <c:pt idx="322">
                  <c:v>-395.0812647925522</c:v>
                </c:pt>
                <c:pt idx="323">
                  <c:v>-99.13203269797168</c:v>
                </c:pt>
                <c:pt idx="324">
                  <c:v>-90.22460819620184</c:v>
                </c:pt>
                <c:pt idx="325">
                  <c:v>-84.66179920113758</c:v>
                </c:pt>
                <c:pt idx="326">
                  <c:v>-80.8566313001554</c:v>
                </c:pt>
                <c:pt idx="327">
                  <c:v>-78.16601717292302</c:v>
                </c:pt>
                <c:pt idx="328">
                  <c:v>-76.26845548277221</c:v>
                </c:pt>
                <c:pt idx="329">
                  <c:v>-74.98564390521626</c:v>
                </c:pt>
                <c:pt idx="330">
                  <c:v>-74.21297490910877</c:v>
                </c:pt>
                <c:pt idx="331">
                  <c:v>-73.88844375873406</c:v>
                </c:pt>
                <c:pt idx="332">
                  <c:v>-73.97750582370016</c:v>
                </c:pt>
                <c:pt idx="333">
                  <c:v>-74.46543646026969</c:v>
                </c:pt>
                <c:pt idx="334">
                  <c:v>-75.35363856541144</c:v>
                </c:pt>
                <c:pt idx="335">
                  <c:v>-76.65824363069996</c:v>
                </c:pt>
                <c:pt idx="336">
                  <c:v>-78.41011467689873</c:v>
                </c:pt>
                <c:pt idx="337">
                  <c:v>-80.65577820644063</c:v>
                </c:pt>
                <c:pt idx="338">
                  <c:v>-83.46055488513478</c:v>
                </c:pt>
                <c:pt idx="339">
                  <c:v>-86.92739146169757</c:v>
                </c:pt>
                <c:pt idx="340">
                  <c:v>-91.31794909679955</c:v>
                </c:pt>
                <c:pt idx="341">
                  <c:v>-97.8327337186804</c:v>
                </c:pt>
                <c:pt idx="342">
                  <c:v>-374.0305354905192</c:v>
                </c:pt>
                <c:pt idx="343">
                  <c:v>-97.29714702934884</c:v>
                </c:pt>
                <c:pt idx="344">
                  <c:v>-90.62762940862136</c:v>
                </c:pt>
                <c:pt idx="345">
                  <c:v>-86.52009578150077</c:v>
                </c:pt>
                <c:pt idx="346">
                  <c:v>-83.62241307444636</c:v>
                </c:pt>
                <c:pt idx="347">
                  <c:v>-81.52555330767692</c:v>
                </c:pt>
                <c:pt idx="348">
                  <c:v>-80.04218446585637</c:v>
                </c:pt>
                <c:pt idx="349">
                  <c:v>-79.06462004698861</c:v>
                </c:pt>
                <c:pt idx="350">
                  <c:v>-78.51772560343589</c:v>
                </c:pt>
                <c:pt idx="351">
                  <c:v>-78.33178193804882</c:v>
                </c:pt>
                <c:pt idx="352">
                  <c:v>-78.41448081602728</c:v>
                </c:pt>
                <c:pt idx="353">
                  <c:v>-78.61666744161514</c:v>
                </c:pt>
                <c:pt idx="354">
                  <c:v>-78.71490437912679</c:v>
                </c:pt>
                <c:pt idx="355">
                  <c:v>-78.48065091277049</c:v>
                </c:pt>
                <c:pt idx="356">
                  <c:v>-77.8450851628411</c:v>
                </c:pt>
                <c:pt idx="357">
                  <c:v>-76.95733767791407</c:v>
                </c:pt>
                <c:pt idx="358">
                  <c:v>-76.04157927728231</c:v>
                </c:pt>
                <c:pt idx="359">
                  <c:v>-75.26442663786008</c:v>
                </c:pt>
                <c:pt idx="360">
                  <c:v>-74.71520721560313</c:v>
                </c:pt>
                <c:pt idx="361">
                  <c:v>-74.43368387118555</c:v>
                </c:pt>
                <c:pt idx="362">
                  <c:v>-74.84241519215443</c:v>
                </c:pt>
                <c:pt idx="363">
                  <c:v>-74.72324033855786</c:v>
                </c:pt>
                <c:pt idx="364">
                  <c:v>-75.29448113430934</c:v>
                </c:pt>
                <c:pt idx="365">
                  <c:v>-76.13374051348173</c:v>
                </c:pt>
                <c:pt idx="366">
                  <c:v>-77.20141821683589</c:v>
                </c:pt>
                <c:pt idx="367">
                  <c:v>-78.40835102088613</c:v>
                </c:pt>
                <c:pt idx="368">
                  <c:v>-79.58808867721898</c:v>
                </c:pt>
                <c:pt idx="369">
                  <c:v>-80.51662957477114</c:v>
                </c:pt>
                <c:pt idx="370">
                  <c:v>-81.04501576055551</c:v>
                </c:pt>
                <c:pt idx="371">
                  <c:v>-81.24224573440151</c:v>
                </c:pt>
                <c:pt idx="372">
                  <c:v>-81.33704152959203</c:v>
                </c:pt>
                <c:pt idx="373">
                  <c:v>-81.55302731186</c:v>
                </c:pt>
                <c:pt idx="374">
                  <c:v>-82.03955078454945</c:v>
                </c:pt>
                <c:pt idx="375">
                  <c:v>-82.88912009068325</c:v>
                </c:pt>
                <c:pt idx="376">
                  <c:v>-84.17166222684422</c:v>
                </c:pt>
                <c:pt idx="377">
                  <c:v>-85.96252830000381</c:v>
                </c:pt>
                <c:pt idx="378">
                  <c:v>-88.36963139033811</c:v>
                </c:pt>
                <c:pt idx="379">
                  <c:v>-91.58054117335826</c:v>
                </c:pt>
                <c:pt idx="380">
                  <c:v>-96.00453565447232</c:v>
                </c:pt>
                <c:pt idx="381">
                  <c:v>-102.99401172076186</c:v>
                </c:pt>
                <c:pt idx="382">
                  <c:v>-361.6920556075345</c:v>
                </c:pt>
                <c:pt idx="383">
                  <c:v>-104.18114195572441</c:v>
                </c:pt>
                <c:pt idx="384">
                  <c:v>-97.9985542121382</c:v>
                </c:pt>
                <c:pt idx="385">
                  <c:v>-93.94491882787958</c:v>
                </c:pt>
                <c:pt idx="386">
                  <c:v>-90.82009059102703</c:v>
                </c:pt>
                <c:pt idx="387">
                  <c:v>-88.36279583372125</c:v>
                </c:pt>
                <c:pt idx="388">
                  <c:v>-86.4705053609252</c:v>
                </c:pt>
                <c:pt idx="389">
                  <c:v>-85.07834988551474</c:v>
                </c:pt>
                <c:pt idx="390">
                  <c:v>-84.14029244201679</c:v>
                </c:pt>
                <c:pt idx="391">
                  <c:v>-83.62600271648253</c:v>
                </c:pt>
                <c:pt idx="392">
                  <c:v>-83.5199309180934</c:v>
                </c:pt>
                <c:pt idx="393">
                  <c:v>-83.82131164717671</c:v>
                </c:pt>
                <c:pt idx="394">
                  <c:v>-84.54557082917533</c:v>
                </c:pt>
                <c:pt idx="395">
                  <c:v>-85.72802759311497</c:v>
                </c:pt>
                <c:pt idx="396">
                  <c:v>-87.43154559534949</c:v>
                </c:pt>
                <c:pt idx="397">
                  <c:v>-89.76168910525877</c:v>
                </c:pt>
                <c:pt idx="398">
                  <c:v>-92.897831126714</c:v>
                </c:pt>
                <c:pt idx="399">
                  <c:v>-97.1626771661097</c:v>
                </c:pt>
                <c:pt idx="400">
                  <c:v>-103.20067609360622</c:v>
                </c:pt>
                <c:pt idx="401">
                  <c:v>-112.60035069524187</c:v>
                </c:pt>
                <c:pt idx="402">
                  <c:v>-369.43227874441726</c:v>
                </c:pt>
                <c:pt idx="403">
                  <c:v>-113.37326192610541</c:v>
                </c:pt>
                <c:pt idx="404">
                  <c:v>-104.05291598745274</c:v>
                </c:pt>
                <c:pt idx="405">
                  <c:v>-98.04513669978672</c:v>
                </c:pt>
                <c:pt idx="406">
                  <c:v>-93.84689735950077</c:v>
                </c:pt>
                <c:pt idx="407">
                  <c:v>-90.80558547408386</c:v>
                </c:pt>
                <c:pt idx="408">
                  <c:v>-88.58924282338486</c:v>
                </c:pt>
                <c:pt idx="409">
                  <c:v>-87.01340505518658</c:v>
                </c:pt>
                <c:pt idx="410">
                  <c:v>-85.97046503235529</c:v>
                </c:pt>
                <c:pt idx="411">
                  <c:v>-85.39785779626658</c:v>
                </c:pt>
                <c:pt idx="412">
                  <c:v>-85.2629344324714</c:v>
                </c:pt>
                <c:pt idx="413">
                  <c:v>-85.556115329757</c:v>
                </c:pt>
                <c:pt idx="414">
                  <c:v>-86.28911715248111</c:v>
                </c:pt>
                <c:pt idx="415">
                  <c:v>-87.49754294060358</c:v>
                </c:pt>
                <c:pt idx="416">
                  <c:v>-89.24912493500622</c:v>
                </c:pt>
                <c:pt idx="417">
                  <c:v>-91.66211660843602</c:v>
                </c:pt>
                <c:pt idx="418">
                  <c:v>-94.94641388030082</c:v>
                </c:pt>
                <c:pt idx="419">
                  <c:v>-99.50657825319041</c:v>
                </c:pt>
                <c:pt idx="420">
                  <c:v>-106.26214240671482</c:v>
                </c:pt>
                <c:pt idx="421">
                  <c:v>-118.16086728746856</c:v>
                </c:pt>
                <c:pt idx="422">
                  <c:v>-620.5184983307804</c:v>
                </c:pt>
                <c:pt idx="423">
                  <c:v>-118.30563546595647</c:v>
                </c:pt>
                <c:pt idx="424">
                  <c:v>-106.5516988740919</c:v>
                </c:pt>
                <c:pt idx="425">
                  <c:v>-99.9409632470581</c:v>
                </c:pt>
                <c:pt idx="426">
                  <c:v>-95.52568779900923</c:v>
                </c:pt>
                <c:pt idx="427">
                  <c:v>-92.38636006152643</c:v>
                </c:pt>
                <c:pt idx="428">
                  <c:v>-90.11843881062913</c:v>
                </c:pt>
                <c:pt idx="429">
                  <c:v>-88.5120484900551</c:v>
                </c:pt>
                <c:pt idx="430">
                  <c:v>-87.44895609203533</c:v>
                </c:pt>
                <c:pt idx="431">
                  <c:v>-86.86144996000907</c:v>
                </c:pt>
                <c:pt idx="432">
                  <c:v>-86.71394777544363</c:v>
                </c:pt>
                <c:pt idx="433">
                  <c:v>-86.99475375056917</c:v>
                </c:pt>
                <c:pt idx="434">
                  <c:v>-87.7134685467328</c:v>
                </c:pt>
                <c:pt idx="435">
                  <c:v>-88.90276232082334</c:v>
                </c:pt>
                <c:pt idx="436">
                  <c:v>-90.62522148538454</c:v>
                </c:pt>
                <c:pt idx="437">
                  <c:v>-92.98847486258374</c:v>
                </c:pt>
                <c:pt idx="438">
                  <c:v>-96.17700874092759</c:v>
                </c:pt>
                <c:pt idx="439">
                  <c:v>-100.52280354880862</c:v>
                </c:pt>
                <c:pt idx="440">
                  <c:v>-106.67849428023504</c:v>
                </c:pt>
                <c:pt idx="441">
                  <c:v>-116.14713045552803</c:v>
                </c:pt>
                <c:pt idx="442">
                  <c:v>-366.905183763888</c:v>
                </c:pt>
                <c:pt idx="443">
                  <c:v>-115.67202905640536</c:v>
                </c:pt>
                <c:pt idx="444">
                  <c:v>-106.42192146742144</c:v>
                </c:pt>
                <c:pt idx="445">
                  <c:v>-100.5339632300888</c:v>
                </c:pt>
                <c:pt idx="446">
                  <c:v>-96.41965630782956</c:v>
                </c:pt>
                <c:pt idx="447">
                  <c:v>-93.4345770441827</c:v>
                </c:pt>
                <c:pt idx="448">
                  <c:v>-91.2560456390453</c:v>
                </c:pt>
                <c:pt idx="449">
                  <c:v>-89.70471531700053</c:v>
                </c:pt>
                <c:pt idx="450">
                  <c:v>-88.67504859016384</c:v>
                </c:pt>
                <c:pt idx="451">
                  <c:v>-88.10420916900055</c:v>
                </c:pt>
                <c:pt idx="452">
                  <c:v>-87.95690591042052</c:v>
                </c:pt>
                <c:pt idx="453">
                  <c:v>-88.21774152944744</c:v>
                </c:pt>
                <c:pt idx="454">
                  <c:v>-88.88751075790842</c:v>
                </c:pt>
                <c:pt idx="455">
                  <c:v>-89.98179344949364</c:v>
                </c:pt>
                <c:pt idx="456">
                  <c:v>-91.53095075278215</c:v>
                </c:pt>
                <c:pt idx="457">
                  <c:v>-93.58105128283994</c:v>
                </c:pt>
                <c:pt idx="458">
                  <c:v>-96.196996836877</c:v>
                </c:pt>
                <c:pt idx="459">
                  <c:v>-99.4813500285408</c:v>
                </c:pt>
                <c:pt idx="460">
                  <c:v>-103.69541890354965</c:v>
                </c:pt>
                <c:pt idx="461">
                  <c:v>-110.03938406455563</c:v>
                </c:pt>
                <c:pt idx="462">
                  <c:v>-357.4974982364348</c:v>
                </c:pt>
                <c:pt idx="463">
                  <c:v>-109.17798741559528</c:v>
                </c:pt>
                <c:pt idx="464">
                  <c:v>-102.35294389151821</c:v>
                </c:pt>
                <c:pt idx="465">
                  <c:v>-98.09447875798972</c:v>
                </c:pt>
                <c:pt idx="466">
                  <c:v>-95.05023650567772</c:v>
                </c:pt>
                <c:pt idx="467">
                  <c:v>-92.810981916449</c:v>
                </c:pt>
                <c:pt idx="468">
                  <c:v>-91.18918959302658</c:v>
                </c:pt>
                <c:pt idx="469">
                  <c:v>-90.07699231122632</c:v>
                </c:pt>
                <c:pt idx="470">
                  <c:v>-89.39908649044162</c:v>
                </c:pt>
                <c:pt idx="471">
                  <c:v>-89.08559442975209</c:v>
                </c:pt>
                <c:pt idx="472">
                  <c:v>-89.04405915687235</c:v>
                </c:pt>
                <c:pt idx="473">
                  <c:v>-89.12518612749946</c:v>
                </c:pt>
                <c:pt idx="474">
                  <c:v>-89.10540644458186</c:v>
                </c:pt>
                <c:pt idx="475">
                  <c:v>-88.75605558333086</c:v>
                </c:pt>
                <c:pt idx="476">
                  <c:v>-88.00819493203413</c:v>
                </c:pt>
                <c:pt idx="477">
                  <c:v>-87.01084486175553</c:v>
                </c:pt>
                <c:pt idx="478">
                  <c:v>-85.98807209344176</c:v>
                </c:pt>
                <c:pt idx="479">
                  <c:v>-85.10639485164675</c:v>
                </c:pt>
                <c:pt idx="480">
                  <c:v>-84.45504739052255</c:v>
                </c:pt>
                <c:pt idx="481">
                  <c:v>-84.0737042579407</c:v>
                </c:pt>
                <c:pt idx="482">
                  <c:v>-84.1700170191485</c:v>
                </c:pt>
                <c:pt idx="483">
                  <c:v>-84.17021513572604</c:v>
                </c:pt>
                <c:pt idx="484">
                  <c:v>-84.64807510404542</c:v>
                </c:pt>
                <c:pt idx="485">
                  <c:v>-85.39595131901827</c:v>
                </c:pt>
                <c:pt idx="486">
                  <c:v>-86.3741751973484</c:v>
                </c:pt>
                <c:pt idx="487">
                  <c:v>-87.49351845608876</c:v>
                </c:pt>
                <c:pt idx="488">
                  <c:v>-88.58746885073947</c:v>
                </c:pt>
                <c:pt idx="489">
                  <c:v>-89.43196565148432</c:v>
                </c:pt>
                <c:pt idx="490">
                  <c:v>-89.87799449170427</c:v>
                </c:pt>
                <c:pt idx="491">
                  <c:v>-89.99450000312129</c:v>
                </c:pt>
                <c:pt idx="492">
                  <c:v>-90.01015274836347</c:v>
                </c:pt>
                <c:pt idx="493">
                  <c:v>-90.14852768243296</c:v>
                </c:pt>
                <c:pt idx="494">
                  <c:v>-90.55892542999482</c:v>
                </c:pt>
                <c:pt idx="495">
                  <c:v>-91.33380906842918</c:v>
                </c:pt>
                <c:pt idx="496">
                  <c:v>-92.54306243082858</c:v>
                </c:pt>
                <c:pt idx="497">
                  <c:v>-94.26199525941928</c:v>
                </c:pt>
                <c:pt idx="498">
                  <c:v>-96.59848097185059</c:v>
                </c:pt>
                <c:pt idx="499">
                  <c:v>-99.74005119313885</c:v>
                </c:pt>
                <c:pt idx="500">
                  <c:v>-104.09594740589107</c:v>
                </c:pt>
                <c:pt idx="501">
                  <c:v>-111.0185314231428</c:v>
                </c:pt>
                <c:pt idx="502">
                  <c:v>-356.5954698962576</c:v>
                </c:pt>
                <c:pt idx="503">
                  <c:v>-112.07536272656495</c:v>
                </c:pt>
                <c:pt idx="504">
                  <c:v>-105.82930455339854</c:v>
                </c:pt>
                <c:pt idx="505">
                  <c:v>-101.71327773862394</c:v>
                </c:pt>
                <c:pt idx="506">
                  <c:v>-98.52710821830857</c:v>
                </c:pt>
                <c:pt idx="507">
                  <c:v>-96.00949454055153</c:v>
                </c:pt>
                <c:pt idx="508">
                  <c:v>-94.05788074343769</c:v>
                </c:pt>
                <c:pt idx="509">
                  <c:v>-92.60737174228127</c:v>
                </c:pt>
                <c:pt idx="510">
                  <c:v>-91.611905698269</c:v>
                </c:pt>
                <c:pt idx="511">
                  <c:v>-91.04112830580553</c:v>
                </c:pt>
                <c:pt idx="512">
                  <c:v>-90.87946662398525</c:v>
                </c:pt>
                <c:pt idx="513">
                  <c:v>-91.1261329067085</c:v>
                </c:pt>
                <c:pt idx="514">
                  <c:v>-91.79653150083887</c:v>
                </c:pt>
                <c:pt idx="515">
                  <c:v>-92.92596069081043</c:v>
                </c:pt>
                <c:pt idx="516">
                  <c:v>-94.57726399033848</c:v>
                </c:pt>
                <c:pt idx="517">
                  <c:v>-96.85598619779279</c:v>
                </c:pt>
                <c:pt idx="518">
                  <c:v>-99.94148148893962</c:v>
                </c:pt>
                <c:pt idx="519">
                  <c:v>-104.15643715775319</c:v>
                </c:pt>
                <c:pt idx="520">
                  <c:v>-110.14528445184527</c:v>
                </c:pt>
                <c:pt idx="521">
                  <c:v>-119.49652910008805</c:v>
                </c:pt>
                <c:pt idx="522">
                  <c:v>-366.29508529523656</c:v>
                </c:pt>
                <c:pt idx="523">
                  <c:v>-120.17467992415976</c:v>
                </c:pt>
                <c:pt idx="524">
                  <c:v>-110.80797204123036</c:v>
                </c:pt>
                <c:pt idx="525">
                  <c:v>-104.75448946664866</c:v>
                </c:pt>
                <c:pt idx="526">
                  <c:v>-100.51119094021016</c:v>
                </c:pt>
                <c:pt idx="527">
                  <c:v>-97.42544985491357</c:v>
                </c:pt>
                <c:pt idx="528">
                  <c:v>-95.16529430103837</c:v>
                </c:pt>
                <c:pt idx="529">
                  <c:v>-93.54624664534543</c:v>
                </c:pt>
                <c:pt idx="530">
                  <c:v>-92.46068686262578</c:v>
                </c:pt>
                <c:pt idx="531">
                  <c:v>-91.84603748425207</c:v>
                </c:pt>
                <c:pt idx="532">
                  <c:v>-91.66963744965872</c:v>
                </c:pt>
                <c:pt idx="533">
                  <c:v>-91.92189535186654</c:v>
                </c:pt>
                <c:pt idx="534">
                  <c:v>-92.61451639689506</c:v>
                </c:pt>
                <c:pt idx="535">
                  <c:v>-93.78309249145495</c:v>
                </c:pt>
                <c:pt idx="536">
                  <c:v>-95.49534505647873</c:v>
                </c:pt>
                <c:pt idx="537">
                  <c:v>-97.86951704679726</c:v>
                </c:pt>
                <c:pt idx="538">
                  <c:v>-101.11549415516295</c:v>
                </c:pt>
                <c:pt idx="539">
                  <c:v>-105.63782793846693</c:v>
                </c:pt>
                <c:pt idx="540">
                  <c:v>-112.3560414017189</c:v>
                </c:pt>
                <c:pt idx="541">
                  <c:v>-124.2178860785736</c:v>
                </c:pt>
                <c:pt idx="542">
                  <c:v>-609.5748887828299</c:v>
                </c:pt>
                <c:pt idx="543">
                  <c:v>-124.2902689111327</c:v>
                </c:pt>
                <c:pt idx="544">
                  <c:v>-112.50080958020922</c:v>
                </c:pt>
                <c:pt idx="545">
                  <c:v>-105.8549864902387</c:v>
                </c:pt>
                <c:pt idx="546">
                  <c:v>-101.40505062254076</c:v>
                </c:pt>
                <c:pt idx="547">
                  <c:v>-98.23148148865705</c:v>
                </c:pt>
                <c:pt idx="548">
                  <c:v>-95.92973005034636</c:v>
                </c:pt>
                <c:pt idx="549">
                  <c:v>-94.28991313612985</c:v>
                </c:pt>
                <c:pt idx="550">
                  <c:v>-93.19379031560266</c:v>
                </c:pt>
                <c:pt idx="551">
                  <c:v>-92.573642695939</c:v>
                </c:pt>
                <c:pt idx="552">
                  <c:v>-92.39388090274764</c:v>
                </c:pt>
                <c:pt idx="553">
                  <c:v>-92.64280226707443</c:v>
                </c:pt>
                <c:pt idx="554">
                  <c:v>-93.33000073824624</c:v>
                </c:pt>
                <c:pt idx="555">
                  <c:v>-94.48813992499731</c:v>
                </c:pt>
                <c:pt idx="556">
                  <c:v>-96.17979985048623</c:v>
                </c:pt>
                <c:pt idx="557">
                  <c:v>-98.51260310136149</c:v>
                </c:pt>
                <c:pt idx="558">
                  <c:v>-101.67102987975855</c:v>
                </c:pt>
                <c:pt idx="559">
                  <c:v>-105.98705467230396</c:v>
                </c:pt>
                <c:pt idx="560">
                  <c:v>-112.11330667147138</c:v>
                </c:pt>
                <c:pt idx="561">
                  <c:v>-121.55282973206532</c:v>
                </c:pt>
                <c:pt idx="562">
                  <c:v>-365.50264703397517</c:v>
                </c:pt>
                <c:pt idx="563">
                  <c:v>-121.0204569500687</c:v>
                </c:pt>
                <c:pt idx="564">
                  <c:v>-111.74218040615834</c:v>
                </c:pt>
                <c:pt idx="565">
                  <c:v>-105.82635745058496</c:v>
                </c:pt>
                <c:pt idx="566">
                  <c:v>-101.6844850033228</c:v>
                </c:pt>
                <c:pt idx="567">
                  <c:v>-98.67213447822054</c:v>
                </c:pt>
                <c:pt idx="568">
                  <c:v>-96.46662125597871</c:v>
                </c:pt>
                <c:pt idx="569">
                  <c:v>-94.88859384932908</c:v>
                </c:pt>
                <c:pt idx="570">
                  <c:v>-93.83251016284083</c:v>
                </c:pt>
                <c:pt idx="571">
                  <c:v>-93.23552940080342</c:v>
                </c:pt>
                <c:pt idx="572">
                  <c:v>-93.06235601248662</c:v>
                </c:pt>
                <c:pt idx="573">
                  <c:v>-93.29758840107198</c:v>
                </c:pt>
                <c:pt idx="574">
                  <c:v>-93.94201707969657</c:v>
                </c:pt>
                <c:pt idx="575">
                  <c:v>-95.01121777395625</c:v>
                </c:pt>
                <c:pt idx="576">
                  <c:v>-96.53554759245992</c:v>
                </c:pt>
                <c:pt idx="577">
                  <c:v>-98.56107119603837</c:v>
                </c:pt>
                <c:pt idx="578">
                  <c:v>-101.15268651109075</c:v>
                </c:pt>
                <c:pt idx="579">
                  <c:v>-104.41295236164336</c:v>
                </c:pt>
                <c:pt idx="580">
                  <c:v>-108.6031730828205</c:v>
                </c:pt>
                <c:pt idx="581">
                  <c:v>-114.92352564361457</c:v>
                </c:pt>
                <c:pt idx="582">
                  <c:v>-355.89049406176764</c:v>
                </c:pt>
                <c:pt idx="583">
                  <c:v>-114.01559629306445</c:v>
                </c:pt>
                <c:pt idx="584">
                  <c:v>-107.16762576705531</c:v>
                </c:pt>
                <c:pt idx="585">
                  <c:v>-102.88645538039809</c:v>
                </c:pt>
                <c:pt idx="586">
                  <c:v>-99.81972634566571</c:v>
                </c:pt>
                <c:pt idx="587">
                  <c:v>-97.55820023234196</c:v>
                </c:pt>
                <c:pt idx="588">
                  <c:v>-95.91434849480694</c:v>
                </c:pt>
                <c:pt idx="589">
                  <c:v>-94.78030082295493</c:v>
                </c:pt>
                <c:pt idx="590">
                  <c:v>-94.08075061110922</c:v>
                </c:pt>
                <c:pt idx="591">
                  <c:v>-93.74581719260966</c:v>
                </c:pt>
                <c:pt idx="592">
                  <c:v>-93.683040687286</c:v>
                </c:pt>
                <c:pt idx="593">
                  <c:v>-93.74312369937451</c:v>
                </c:pt>
                <c:pt idx="594">
                  <c:v>-93.70249453539934</c:v>
                </c:pt>
                <c:pt idx="595">
                  <c:v>-93.33248592783744</c:v>
                </c:pt>
                <c:pt idx="596">
                  <c:v>-92.56415657462574</c:v>
                </c:pt>
                <c:pt idx="597">
                  <c:v>-91.54652420759342</c:v>
                </c:pt>
                <c:pt idx="598">
                  <c:v>-90.50365295833801</c:v>
                </c:pt>
                <c:pt idx="599">
                  <c:v>-89.60205851075527</c:v>
                </c:pt>
                <c:pt idx="600">
                  <c:v>-88.93097262587007</c:v>
                </c:pt>
                <c:pt idx="601">
                  <c:v>-88.53006740483195</c:v>
                </c:pt>
                <c:pt idx="602">
                  <c:v>-88.92236708527152</c:v>
                </c:pt>
                <c:pt idx="603">
                  <c:v>-88.58797355021869</c:v>
                </c:pt>
                <c:pt idx="604">
                  <c:v>-89.04678620348655</c:v>
                </c:pt>
                <c:pt idx="605">
                  <c:v>-89.77578209445542</c:v>
                </c:pt>
                <c:pt idx="606">
                  <c:v>-90.73529040933231</c:v>
                </c:pt>
              </c:numCache>
            </c:numRef>
          </c:yVal>
          <c:smooth val="1"/>
        </c:ser>
        <c:axId val="39749709"/>
        <c:axId val="22203062"/>
      </c:scatterChart>
      <c:valAx>
        <c:axId val="39749709"/>
        <c:scaling>
          <c:orientation val="minMax"/>
          <c:max val="3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Frequenzablage [MHz]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03062"/>
        <c:crossesAt val="-100"/>
        <c:crossBetween val="midCat"/>
        <c:dispUnits/>
      </c:valAx>
      <c:valAx>
        <c:axId val="22203062"/>
        <c:scaling>
          <c:orientation val="minMax"/>
          <c:max val="-5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Spektraldichte [dBW/Hz]</a:t>
                </a:r>
              </a:p>
            </c:rich>
          </c:tx>
          <c:layout>
            <c:manualLayout>
              <c:xMode val="factor"/>
              <c:yMode val="factor"/>
              <c:x val="-0.026"/>
              <c:y val="-0.0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49709"/>
        <c:crosses val="autoZero"/>
        <c:crossBetween val="midCat"/>
        <c:dispUnits/>
        <c:maj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925"/>
          <c:y val="0.9115"/>
          <c:w val="0.52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19</xdr:row>
      <xdr:rowOff>104775</xdr:rowOff>
    </xdr:from>
    <xdr:to>
      <xdr:col>15</xdr:col>
      <xdr:colOff>619125</xdr:colOff>
      <xdr:row>37</xdr:row>
      <xdr:rowOff>57150</xdr:rowOff>
    </xdr:to>
    <xdr:graphicFrame>
      <xdr:nvGraphicFramePr>
        <xdr:cNvPr id="1" name="Diagramm 8"/>
        <xdr:cNvGraphicFramePr/>
      </xdr:nvGraphicFramePr>
      <xdr:xfrm>
        <a:off x="6419850" y="3495675"/>
        <a:ext cx="52292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190500</xdr:colOff>
      <xdr:row>38</xdr:row>
      <xdr:rowOff>47625</xdr:rowOff>
    </xdr:from>
    <xdr:to>
      <xdr:col>15</xdr:col>
      <xdr:colOff>647700</xdr:colOff>
      <xdr:row>52</xdr:row>
      <xdr:rowOff>38100</xdr:rowOff>
    </xdr:to>
    <xdr:graphicFrame>
      <xdr:nvGraphicFramePr>
        <xdr:cNvPr id="2" name="Diagramm 9"/>
        <xdr:cNvGraphicFramePr/>
      </xdr:nvGraphicFramePr>
      <xdr:xfrm>
        <a:off x="6391275" y="6591300"/>
        <a:ext cx="52863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37</xdr:row>
      <xdr:rowOff>114300</xdr:rowOff>
    </xdr:from>
    <xdr:to>
      <xdr:col>7</xdr:col>
      <xdr:colOff>838200</xdr:colOff>
      <xdr:row>52</xdr:row>
      <xdr:rowOff>95250</xdr:rowOff>
    </xdr:to>
    <xdr:graphicFrame>
      <xdr:nvGraphicFramePr>
        <xdr:cNvPr id="3" name="Diagramm 10"/>
        <xdr:cNvGraphicFramePr/>
      </xdr:nvGraphicFramePr>
      <xdr:xfrm>
        <a:off x="57150" y="6496050"/>
        <a:ext cx="53625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19</xdr:row>
      <xdr:rowOff>76200</xdr:rowOff>
    </xdr:from>
    <xdr:to>
      <xdr:col>8</xdr:col>
      <xdr:colOff>0</xdr:colOff>
      <xdr:row>37</xdr:row>
      <xdr:rowOff>38100</xdr:rowOff>
    </xdr:to>
    <xdr:graphicFrame>
      <xdr:nvGraphicFramePr>
        <xdr:cNvPr id="4" name="Diagramm 11"/>
        <xdr:cNvGraphicFramePr/>
      </xdr:nvGraphicFramePr>
      <xdr:xfrm>
        <a:off x="85725" y="3467100"/>
        <a:ext cx="5343525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showGridLines="0" tabSelected="1" zoomScalePageLayoutView="0" workbookViewId="0" topLeftCell="A1">
      <selection activeCell="C11" sqref="C11"/>
    </sheetView>
  </sheetViews>
  <sheetFormatPr defaultColWidth="11.421875" defaultRowHeight="12.75"/>
  <cols>
    <col min="1" max="1" width="1.421875" style="0" customWidth="1"/>
    <col min="2" max="2" width="18.00390625" style="0" customWidth="1"/>
    <col min="3" max="4" width="10.00390625" style="0" customWidth="1"/>
    <col min="5" max="5" width="9.140625" style="0" customWidth="1"/>
    <col min="6" max="6" width="8.7109375" style="0" customWidth="1"/>
    <col min="8" max="8" width="12.7109375" style="0" customWidth="1"/>
    <col min="9" max="9" width="11.57421875" style="0" bestFit="1" customWidth="1"/>
    <col min="11" max="11" width="11.7109375" style="0" customWidth="1"/>
    <col min="15" max="15" width="15.00390625" style="0" customWidth="1"/>
  </cols>
  <sheetData>
    <row r="1" spans="10:12" ht="12.75" thickBot="1">
      <c r="J1" s="45"/>
      <c r="K1" s="45"/>
      <c r="L1" s="45"/>
    </row>
    <row r="2" spans="2:15" ht="16.5" customHeight="1" thickBot="1">
      <c r="B2" s="115" t="s">
        <v>19</v>
      </c>
      <c r="C2" s="116"/>
      <c r="D2" s="116"/>
      <c r="E2" s="116"/>
      <c r="F2" s="108" t="s">
        <v>14</v>
      </c>
      <c r="G2" s="109"/>
      <c r="H2" s="25">
        <v>1.023</v>
      </c>
      <c r="K2" s="102" t="s">
        <v>41</v>
      </c>
      <c r="L2" s="102"/>
      <c r="M2" s="102"/>
      <c r="N2" s="102"/>
      <c r="O2" s="102"/>
    </row>
    <row r="3" spans="2:15" ht="12.75" customHeight="1">
      <c r="B3" s="18"/>
      <c r="C3" s="18"/>
      <c r="D3" s="18"/>
      <c r="E3" s="18"/>
      <c r="F3" s="18"/>
      <c r="G3" s="18"/>
      <c r="H3" s="18"/>
      <c r="J3" s="100"/>
      <c r="K3" s="102"/>
      <c r="L3" s="102"/>
      <c r="M3" s="102"/>
      <c r="N3" s="102"/>
      <c r="O3" s="102"/>
    </row>
    <row r="4" spans="2:15" ht="16.5">
      <c r="B4" s="111" t="s">
        <v>12</v>
      </c>
      <c r="C4" s="111"/>
      <c r="D4" s="18">
        <v>30</v>
      </c>
      <c r="E4" s="4" t="s">
        <v>15</v>
      </c>
      <c r="F4">
        <f>f0*B_Breite</f>
        <v>30.689999999999998</v>
      </c>
      <c r="G4" t="s">
        <v>6</v>
      </c>
      <c r="J4" s="100"/>
      <c r="K4" s="102"/>
      <c r="L4" s="102"/>
      <c r="M4" s="102"/>
      <c r="N4" s="102"/>
      <c r="O4" s="102"/>
    </row>
    <row r="5" spans="2:14" ht="13.5" customHeight="1" thickBot="1">
      <c r="B5" s="24"/>
      <c r="C5" s="24"/>
      <c r="D5" s="110" t="s">
        <v>22</v>
      </c>
      <c r="E5" s="110"/>
      <c r="F5" s="24">
        <f>F4/300</f>
        <v>0.10229999999999999</v>
      </c>
      <c r="G5" s="24" t="s">
        <v>6</v>
      </c>
      <c r="H5" s="24"/>
      <c r="J5" s="97"/>
      <c r="K5" s="96"/>
      <c r="L5" s="96"/>
      <c r="M5" s="96"/>
      <c r="N5" s="96"/>
    </row>
    <row r="6" spans="11:15" ht="15.75" customHeight="1" thickBot="1" thickTop="1">
      <c r="K6" s="104" t="s">
        <v>42</v>
      </c>
      <c r="L6" s="104"/>
      <c r="M6" s="104"/>
      <c r="N6" s="104"/>
      <c r="O6" s="104"/>
    </row>
    <row r="7" spans="2:15" ht="13.5" customHeight="1" thickBot="1">
      <c r="B7" s="112" t="s">
        <v>20</v>
      </c>
      <c r="C7" s="113"/>
      <c r="D7" s="113"/>
      <c r="E7" s="113"/>
      <c r="F7" s="113"/>
      <c r="G7" s="113"/>
      <c r="H7" s="114"/>
      <c r="J7" s="99"/>
      <c r="K7" s="104"/>
      <c r="L7" s="104"/>
      <c r="M7" s="104"/>
      <c r="N7" s="104"/>
      <c r="O7" s="104"/>
    </row>
    <row r="8" spans="2:15" ht="13.5" customHeight="1" thickTop="1">
      <c r="B8" s="98" t="s">
        <v>7</v>
      </c>
      <c r="C8" s="19"/>
      <c r="D8" s="117" t="str">
        <f>IF(AND(m_1=1,n_1=1),"  ","Diese BOC-Parameter entsprechen nicht der Vereinbarung")</f>
        <v>  </v>
      </c>
      <c r="E8" s="117"/>
      <c r="F8" s="117"/>
      <c r="G8" s="117"/>
      <c r="H8" s="118"/>
      <c r="J8" s="99"/>
      <c r="K8" s="104"/>
      <c r="L8" s="104"/>
      <c r="M8" s="104"/>
      <c r="N8" s="104"/>
      <c r="O8" s="104"/>
    </row>
    <row r="9" spans="2:15" ht="12.75" customHeight="1">
      <c r="B9" s="21" t="s">
        <v>3</v>
      </c>
      <c r="C9" s="92">
        <v>1</v>
      </c>
      <c r="D9" s="17"/>
      <c r="E9" s="19" t="s">
        <v>10</v>
      </c>
      <c r="F9" s="19">
        <f>m_1*f0</f>
        <v>1.023</v>
      </c>
      <c r="G9" s="19" t="s">
        <v>8</v>
      </c>
      <c r="H9" s="20"/>
      <c r="J9" s="99"/>
      <c r="K9" s="104"/>
      <c r="L9" s="104"/>
      <c r="M9" s="104"/>
      <c r="N9" s="104"/>
      <c r="O9" s="104"/>
    </row>
    <row r="10" spans="2:15" ht="17.25">
      <c r="B10" s="14" t="s">
        <v>4</v>
      </c>
      <c r="C10" s="93">
        <v>1</v>
      </c>
      <c r="D10" s="17"/>
      <c r="E10" s="13" t="s">
        <v>11</v>
      </c>
      <c r="F10" s="11">
        <f>n_1*f0</f>
        <v>1.023</v>
      </c>
      <c r="G10" s="27" t="s">
        <v>5</v>
      </c>
      <c r="H10" s="28"/>
      <c r="J10" s="99"/>
      <c r="K10" s="104"/>
      <c r="L10" s="104"/>
      <c r="M10" s="104"/>
      <c r="N10" s="104"/>
      <c r="O10" s="104"/>
    </row>
    <row r="11" spans="2:14" ht="12.75" customHeight="1">
      <c r="B11" s="3"/>
      <c r="C11" s="4"/>
      <c r="D11" s="4"/>
      <c r="E11" s="4"/>
      <c r="F11" s="4"/>
      <c r="H11" s="9"/>
      <c r="J11" s="99"/>
      <c r="K11" s="99"/>
      <c r="L11" s="99"/>
      <c r="M11" s="99"/>
      <c r="N11" s="99"/>
    </row>
    <row r="12" spans="2:15" ht="13.5" thickBot="1">
      <c r="B12" s="15" t="s">
        <v>9</v>
      </c>
      <c r="C12" s="12">
        <f>(2*fs_1)/fc_boc_1</f>
        <v>2</v>
      </c>
      <c r="D12" s="16"/>
      <c r="E12" s="16" t="str">
        <f>CONCATENATE("BOC(",m_1,",",n_1,")")</f>
        <v>BOC(1,1)</v>
      </c>
      <c r="F12" s="16" t="str">
        <f>" "</f>
        <v> </v>
      </c>
      <c r="G12" s="78" t="s">
        <v>39</v>
      </c>
      <c r="H12" s="94">
        <f>10/11*100</f>
        <v>90.9090909090909</v>
      </c>
      <c r="J12" s="4"/>
      <c r="K12" s="105" t="str">
        <f>IF(p_1=10/11*100," ","Die Anteile entsprechen nicht der Festlegung!")</f>
        <v> </v>
      </c>
      <c r="L12" s="105"/>
      <c r="M12" s="105"/>
      <c r="N12" s="105"/>
      <c r="O12" s="105"/>
    </row>
    <row r="13" spans="11:15" ht="13.5" thickBot="1">
      <c r="K13" s="103" t="s">
        <v>43</v>
      </c>
      <c r="L13" s="103"/>
      <c r="M13" s="103"/>
      <c r="N13" s="103"/>
      <c r="O13" s="103"/>
    </row>
    <row r="14" spans="2:15" ht="13.5" thickBot="1">
      <c r="B14" s="112" t="s">
        <v>21</v>
      </c>
      <c r="C14" s="113"/>
      <c r="D14" s="113"/>
      <c r="E14" s="113"/>
      <c r="F14" s="113"/>
      <c r="G14" s="113"/>
      <c r="H14" s="114"/>
      <c r="K14" s="103" t="s">
        <v>44</v>
      </c>
      <c r="L14" s="103"/>
      <c r="M14" s="103"/>
      <c r="N14" s="103"/>
      <c r="O14" s="103"/>
    </row>
    <row r="15" spans="2:15" ht="13.5" thickTop="1">
      <c r="B15" s="29" t="s">
        <v>7</v>
      </c>
      <c r="C15" s="30"/>
      <c r="D15" s="119" t="str">
        <f>IF(AND(m_2=6,n_2=1),"  ","Die BOC-Parameter entsprechen nicht der Vereinbarung")</f>
        <v>  </v>
      </c>
      <c r="E15" s="119"/>
      <c r="F15" s="119"/>
      <c r="G15" s="119"/>
      <c r="H15" s="120"/>
      <c r="K15" s="103" t="s">
        <v>45</v>
      </c>
      <c r="L15" s="103"/>
      <c r="M15" s="103"/>
      <c r="N15" s="103"/>
      <c r="O15" s="103"/>
    </row>
    <row r="16" spans="2:8" ht="12.75">
      <c r="B16" s="21" t="s">
        <v>3</v>
      </c>
      <c r="C16" s="92">
        <v>6</v>
      </c>
      <c r="D16" s="17"/>
      <c r="E16" s="19" t="s">
        <v>10</v>
      </c>
      <c r="F16" s="19">
        <f>m_2*f0</f>
        <v>6.138</v>
      </c>
      <c r="G16" s="19" t="s">
        <v>8</v>
      </c>
      <c r="H16" s="20"/>
    </row>
    <row r="17" spans="2:8" ht="17.25">
      <c r="B17" s="14" t="s">
        <v>4</v>
      </c>
      <c r="C17" s="93">
        <v>1</v>
      </c>
      <c r="D17" s="17"/>
      <c r="E17" s="13" t="s">
        <v>11</v>
      </c>
      <c r="F17" s="11">
        <f>n_2*f0</f>
        <v>1.023</v>
      </c>
      <c r="G17" s="27" t="s">
        <v>5</v>
      </c>
      <c r="H17" s="28"/>
    </row>
    <row r="18" spans="2:8" ht="12.75">
      <c r="B18" s="3"/>
      <c r="C18" s="4"/>
      <c r="D18" s="4"/>
      <c r="E18" s="4"/>
      <c r="F18" s="4"/>
      <c r="G18" s="4"/>
      <c r="H18" s="9"/>
    </row>
    <row r="19" spans="2:8" ht="12.75" thickBot="1">
      <c r="B19" s="15" t="s">
        <v>9</v>
      </c>
      <c r="C19" s="12">
        <f>(2*fs_2)/fc_boc_2</f>
        <v>12</v>
      </c>
      <c r="D19" s="16"/>
      <c r="E19" s="16" t="str">
        <f>CONCATENATE("BOC(",m_2,",",n_2,")")</f>
        <v>BOC(6,1)</v>
      </c>
      <c r="F19" s="16"/>
      <c r="G19" s="16" t="s">
        <v>39</v>
      </c>
      <c r="H19" s="95">
        <f>100-p_1</f>
        <v>9.090909090909093</v>
      </c>
    </row>
    <row r="21" ht="12.75">
      <c r="I21" s="2"/>
    </row>
    <row r="22" spans="9:10" ht="14.25">
      <c r="I22" s="91"/>
      <c r="J22" s="1"/>
    </row>
    <row r="23" spans="9:10" ht="14.25">
      <c r="I23" s="2"/>
      <c r="J23" s="1"/>
    </row>
    <row r="24" ht="14.25">
      <c r="J24" s="1"/>
    </row>
    <row r="30" spans="2:8" ht="12.75">
      <c r="B30" s="4"/>
      <c r="C30" s="4"/>
      <c r="D30" s="4"/>
      <c r="E30" s="4"/>
      <c r="F30" s="4"/>
      <c r="G30" s="4"/>
      <c r="H30" s="4"/>
    </row>
    <row r="31" spans="2:8" ht="12.75">
      <c r="B31" s="107"/>
      <c r="C31" s="107"/>
      <c r="D31" s="107"/>
      <c r="E31" s="107"/>
      <c r="F31" s="107"/>
      <c r="G31" s="107"/>
      <c r="H31" s="107"/>
    </row>
    <row r="32" spans="2:8" ht="12.75">
      <c r="B32" s="18"/>
      <c r="C32" s="18"/>
      <c r="D32" s="18"/>
      <c r="E32" s="18"/>
      <c r="F32" s="18"/>
      <c r="G32" s="18"/>
      <c r="H32" s="18"/>
    </row>
    <row r="33" spans="2:8" ht="12.75">
      <c r="B33" s="23"/>
      <c r="C33" s="31"/>
      <c r="D33" s="4"/>
      <c r="E33" s="4"/>
      <c r="F33" s="4"/>
      <c r="G33" s="4"/>
      <c r="H33" s="4"/>
    </row>
    <row r="34" spans="2:8" ht="14.25">
      <c r="B34" s="23"/>
      <c r="C34" s="32"/>
      <c r="D34" s="4"/>
      <c r="E34" s="33"/>
      <c r="F34" s="4"/>
      <c r="G34" s="106"/>
      <c r="H34" s="106"/>
    </row>
    <row r="35" spans="2:8" ht="12.75">
      <c r="B35" s="4"/>
      <c r="C35" s="4"/>
      <c r="D35" s="4"/>
      <c r="E35" s="4"/>
      <c r="F35" s="4"/>
      <c r="G35" s="4"/>
      <c r="H35" s="4"/>
    </row>
    <row r="36" spans="2:8" ht="12.75">
      <c r="B36" s="23"/>
      <c r="C36" s="4"/>
      <c r="D36" s="4"/>
      <c r="E36" s="4"/>
      <c r="F36" s="4"/>
      <c r="G36" s="4"/>
      <c r="H36" s="4"/>
    </row>
  </sheetData>
  <sheetProtection/>
  <mergeCells count="16">
    <mergeCell ref="G34:H34"/>
    <mergeCell ref="B31:H31"/>
    <mergeCell ref="F2:G2"/>
    <mergeCell ref="D5:E5"/>
    <mergeCell ref="B4:C4"/>
    <mergeCell ref="B7:H7"/>
    <mergeCell ref="B14:H14"/>
    <mergeCell ref="B2:E2"/>
    <mergeCell ref="D8:H8"/>
    <mergeCell ref="D15:H15"/>
    <mergeCell ref="K2:O4"/>
    <mergeCell ref="K13:O13"/>
    <mergeCell ref="K14:O14"/>
    <mergeCell ref="K15:O15"/>
    <mergeCell ref="K6:O10"/>
    <mergeCell ref="K12:O12"/>
  </mergeCells>
  <conditionalFormatting sqref="K12">
    <cfRule type="expression" priority="1" dxfId="0" stopIfTrue="1">
      <formula>$H$12&lt;&gt;10/11*100</formula>
    </cfRule>
  </conditionalFormatting>
  <conditionalFormatting sqref="D8:H8 D15:H15">
    <cfRule type="cellIs" priority="2" dxfId="0" operator="notEqual" stopIfTrue="1">
      <formula>"  "</formula>
    </cfRule>
  </conditionalFormatting>
  <conditionalFormatting sqref="H12">
    <cfRule type="cellIs" priority="3" dxfId="0" operator="notEqual" stopIfTrue="1">
      <formula>10/11*100</formula>
    </cfRule>
  </conditionalFormatting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Header>&amp;C&amp;"Arial,Fett"Spektraldichte der multiplexed BOC Modulation&amp;RSeite &amp;P von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26"/>
  <sheetViews>
    <sheetView zoomScalePageLayoutView="0" workbookViewId="0" topLeftCell="A1">
      <selection activeCell="C2" sqref="C2:H2"/>
    </sheetView>
  </sheetViews>
  <sheetFormatPr defaultColWidth="11.421875" defaultRowHeight="12.75"/>
  <cols>
    <col min="1" max="1" width="3.140625" style="0" customWidth="1"/>
    <col min="2" max="2" width="6.28125" style="0" customWidth="1"/>
    <col min="6" max="6" width="17.421875" style="0" customWidth="1"/>
  </cols>
  <sheetData>
    <row r="1" ht="12.75" thickBot="1"/>
    <row r="2" spans="3:8" ht="13.5" thickBot="1">
      <c r="C2" s="121" t="str">
        <f>Parameter!E12</f>
        <v>BOC(1,1)</v>
      </c>
      <c r="D2" s="122"/>
      <c r="E2" s="122"/>
      <c r="F2" s="122"/>
      <c r="G2" s="122"/>
      <c r="H2" s="123"/>
    </row>
    <row r="3" spans="3:8" ht="13.5" thickBot="1">
      <c r="C3" s="70"/>
      <c r="D3" s="70"/>
      <c r="E3" s="70"/>
      <c r="F3" s="70"/>
      <c r="G3" s="70"/>
      <c r="H3" s="70"/>
    </row>
    <row r="4" spans="3:8" ht="12.75">
      <c r="C4" s="70"/>
      <c r="D4" s="70"/>
      <c r="E4" s="70"/>
      <c r="F4" s="48" t="s">
        <v>16</v>
      </c>
      <c r="G4" s="49">
        <f>1*10^6</f>
        <v>1000000</v>
      </c>
      <c r="H4" s="70"/>
    </row>
    <row r="5" spans="6:7" ht="12.75" thickBot="1">
      <c r="F5" s="53" t="s">
        <v>37</v>
      </c>
      <c r="G5" s="51"/>
    </row>
    <row r="6" spans="6:7" ht="12.75">
      <c r="F6" s="4"/>
      <c r="G6" s="4"/>
    </row>
    <row r="7" spans="6:7" ht="12.75" thickBot="1">
      <c r="F7" s="4"/>
      <c r="G7" s="4"/>
    </row>
    <row r="8" spans="3:9" ht="12.75" thickBot="1">
      <c r="C8" s="48" t="s">
        <v>30</v>
      </c>
      <c r="D8" s="49"/>
      <c r="E8" s="4"/>
      <c r="F8" s="4"/>
      <c r="G8" s="4"/>
      <c r="H8" s="4"/>
      <c r="I8" s="4"/>
    </row>
    <row r="9" spans="3:9" ht="13.5" thickBot="1">
      <c r="C9" s="50" t="s">
        <v>35</v>
      </c>
      <c r="D9" s="51">
        <f>df</f>
        <v>0.10229999999999999</v>
      </c>
      <c r="E9" s="4"/>
      <c r="F9" s="56" t="s">
        <v>31</v>
      </c>
      <c r="G9" s="25">
        <f>Parameter!F4</f>
        <v>30.689999999999998</v>
      </c>
      <c r="H9" s="4"/>
      <c r="I9" s="4"/>
    </row>
    <row r="10" spans="3:9" ht="12.75" thickBot="1">
      <c r="C10" s="4"/>
      <c r="D10" s="4"/>
      <c r="E10" s="4"/>
      <c r="F10" s="4"/>
      <c r="G10" s="4"/>
      <c r="H10" s="4"/>
      <c r="I10" s="4"/>
    </row>
    <row r="11" spans="3:9" ht="12.75" thickBot="1">
      <c r="C11" s="48" t="s">
        <v>32</v>
      </c>
      <c r="D11" s="49"/>
      <c r="E11" s="4"/>
      <c r="F11" s="4"/>
      <c r="G11" s="4"/>
      <c r="H11" s="4"/>
      <c r="I11" s="4"/>
    </row>
    <row r="12" spans="3:9" ht="12.75">
      <c r="C12" s="52" t="s">
        <v>3</v>
      </c>
      <c r="D12" s="54">
        <f>m_1</f>
        <v>1</v>
      </c>
      <c r="E12" s="4"/>
      <c r="F12" s="128" t="s">
        <v>33</v>
      </c>
      <c r="G12" s="129"/>
      <c r="H12" s="130"/>
      <c r="I12" s="4"/>
    </row>
    <row r="13" spans="3:9" ht="12.75" thickBot="1">
      <c r="C13" s="53" t="s">
        <v>4</v>
      </c>
      <c r="D13" s="51">
        <f>n_1</f>
        <v>1</v>
      </c>
      <c r="E13" s="4"/>
      <c r="F13" s="53">
        <f>(2*D12/D13)</f>
        <v>2</v>
      </c>
      <c r="G13" s="12"/>
      <c r="H13" s="51">
        <f>IF(MOD(F13,2)=0,1,0)</f>
        <v>1</v>
      </c>
      <c r="I13" s="4"/>
    </row>
    <row r="14" spans="3:9" ht="12.75" thickBot="1">
      <c r="C14" s="4"/>
      <c r="D14" s="4"/>
      <c r="E14" s="4"/>
      <c r="F14" s="4"/>
      <c r="G14" s="4"/>
      <c r="H14" s="4"/>
      <c r="I14" s="4"/>
    </row>
    <row r="15" spans="3:6" ht="12.75">
      <c r="C15" s="124" t="s">
        <v>13</v>
      </c>
      <c r="D15" s="125"/>
      <c r="E15" s="55" t="s">
        <v>10</v>
      </c>
      <c r="F15" s="49">
        <f>fs_1</f>
        <v>1.023</v>
      </c>
    </row>
    <row r="16" spans="3:6" ht="12.75" thickBot="1">
      <c r="C16" s="126" t="s">
        <v>5</v>
      </c>
      <c r="D16" s="127"/>
      <c r="E16" s="12" t="s">
        <v>34</v>
      </c>
      <c r="F16" s="51">
        <f>fc_boc_1</f>
        <v>1.023</v>
      </c>
    </row>
    <row r="17" spans="3:9" ht="12.75">
      <c r="C17" s="4"/>
      <c r="D17" s="4"/>
      <c r="E17" s="4"/>
      <c r="F17" s="4"/>
      <c r="G17" s="4"/>
      <c r="H17" s="4"/>
      <c r="I17" s="4"/>
    </row>
    <row r="18" spans="3:4" ht="12.75" thickBot="1">
      <c r="C18" s="4"/>
      <c r="D18" s="4"/>
    </row>
    <row r="19" spans="2:8" ht="15" thickBot="1">
      <c r="B19" s="69"/>
      <c r="C19" s="57" t="s">
        <v>36</v>
      </c>
      <c r="D19" s="7" t="s">
        <v>0</v>
      </c>
      <c r="E19" s="8" t="s">
        <v>1</v>
      </c>
      <c r="F19" s="61" t="s">
        <v>2</v>
      </c>
      <c r="G19" s="46" t="s">
        <v>26</v>
      </c>
      <c r="H19" s="65" t="s">
        <v>27</v>
      </c>
    </row>
    <row r="20" spans="2:8" ht="12.75" thickTop="1">
      <c r="B20" s="3">
        <f aca="true" t="shared" si="0" ref="B20:B83">1+B21</f>
        <v>302</v>
      </c>
      <c r="C20" s="58">
        <f aca="true" t="shared" si="1" ref="C20:C83">C21-df</f>
        <v>-30.8945999999999</v>
      </c>
      <c r="D20" s="5">
        <f aca="true" t="shared" si="2" ref="D20:D51">SIN((PI()*fakt*C20)/(fc_boc_1*fakt))</f>
        <v>-0.5877852522922373</v>
      </c>
      <c r="E20" s="6">
        <f aca="true" t="shared" si="3" ref="E20:E83">SIN((PI()*fakt*C20)/(2*fs_1*fakt))</f>
        <v>0.30901699437480884</v>
      </c>
      <c r="F20" s="41">
        <f aca="true" t="shared" si="4" ref="F20:F83">PI()*C20*fakt*COS((PI()*fakt*C20)/(2*fs_1*fakt))</f>
        <v>92307879.59682855</v>
      </c>
      <c r="G20" s="40">
        <f aca="true" t="shared" si="5" ref="G20:G83">fc_boc_1*fakt*((E20*D20)/F20)^2</f>
        <v>3.960957500815012E-12</v>
      </c>
      <c r="H20" s="66">
        <f aca="true" t="shared" si="6" ref="H20:H83">LOG10(G20)*10</f>
        <v>-114.02199817343384</v>
      </c>
    </row>
    <row r="21" spans="2:8" ht="12.75">
      <c r="B21" s="3">
        <f t="shared" si="0"/>
        <v>301</v>
      </c>
      <c r="C21" s="58">
        <f t="shared" si="1"/>
        <v>-30.7922999999999</v>
      </c>
      <c r="D21" s="5">
        <f t="shared" si="2"/>
        <v>-0.30901699437466856</v>
      </c>
      <c r="E21" s="6">
        <f t="shared" si="3"/>
        <v>0.15643446504008607</v>
      </c>
      <c r="F21" s="41">
        <f t="shared" si="4"/>
        <v>95545872.15223289</v>
      </c>
      <c r="G21" s="40">
        <f t="shared" si="5"/>
        <v>2.6186736997635026E-13</v>
      </c>
      <c r="H21" s="66">
        <f t="shared" si="6"/>
        <v>-125.81918613533801</v>
      </c>
    </row>
    <row r="22" spans="2:8" ht="12.75">
      <c r="B22" s="3">
        <f t="shared" si="0"/>
        <v>300</v>
      </c>
      <c r="C22" s="58">
        <f t="shared" si="1"/>
        <v>-30.689999999999902</v>
      </c>
      <c r="D22" s="5">
        <f t="shared" si="2"/>
        <v>2.9499796702636694E-13</v>
      </c>
      <c r="E22" s="6">
        <f t="shared" si="3"/>
        <v>-1.4749898351318347E-13</v>
      </c>
      <c r="F22" s="41">
        <f t="shared" si="4"/>
        <v>96415478.53867044</v>
      </c>
      <c r="G22" s="40">
        <f t="shared" si="5"/>
        <v>2.0835225843394817E-61</v>
      </c>
      <c r="H22" s="66">
        <f t="shared" si="6"/>
        <v>-606.812017876469</v>
      </c>
    </row>
    <row r="23" spans="2:8" ht="12.75">
      <c r="B23" s="3">
        <f t="shared" si="0"/>
        <v>299</v>
      </c>
      <c r="C23" s="58">
        <f t="shared" si="1"/>
        <v>-30.587699999999902</v>
      </c>
      <c r="D23" s="5">
        <f t="shared" si="2"/>
        <v>0.30901699437522967</v>
      </c>
      <c r="E23" s="6">
        <f t="shared" si="3"/>
        <v>-0.15643446504037742</v>
      </c>
      <c r="F23" s="41">
        <f t="shared" si="4"/>
        <v>94911015.85885814</v>
      </c>
      <c r="G23" s="40">
        <f t="shared" si="5"/>
        <v>2.6538232891582945E-13</v>
      </c>
      <c r="H23" s="66">
        <f t="shared" si="6"/>
        <v>-125.76127998991738</v>
      </c>
    </row>
    <row r="24" spans="2:8" ht="12.75">
      <c r="B24" s="3">
        <f t="shared" si="0"/>
        <v>298</v>
      </c>
      <c r="C24" s="58">
        <f t="shared" si="1"/>
        <v>-30.485399999999903</v>
      </c>
      <c r="D24" s="5">
        <f t="shared" si="2"/>
        <v>0.5877852522927032</v>
      </c>
      <c r="E24" s="6">
        <f t="shared" si="3"/>
        <v>-0.3090169943750826</v>
      </c>
      <c r="F24" s="41">
        <f t="shared" si="4"/>
        <v>91085258.67500772</v>
      </c>
      <c r="G24" s="40">
        <f t="shared" si="5"/>
        <v>4.068005584271123E-12</v>
      </c>
      <c r="H24" s="66">
        <f t="shared" si="6"/>
        <v>-113.90618459580053</v>
      </c>
    </row>
    <row r="25" spans="2:8" ht="12.75">
      <c r="B25" s="3">
        <f t="shared" si="0"/>
        <v>297</v>
      </c>
      <c r="C25" s="58">
        <f t="shared" si="1"/>
        <v>-30.383099999999903</v>
      </c>
      <c r="D25" s="5">
        <f t="shared" si="2"/>
        <v>0.8090169943751155</v>
      </c>
      <c r="E25" s="6">
        <f t="shared" si="3"/>
        <v>-0.45399049973967426</v>
      </c>
      <c r="F25" s="41">
        <f t="shared" si="4"/>
        <v>85047752.20658575</v>
      </c>
      <c r="G25" s="40">
        <f t="shared" si="5"/>
        <v>1.9079139042159374E-11</v>
      </c>
      <c r="H25" s="66">
        <f t="shared" si="6"/>
        <v>-107.19441226994378</v>
      </c>
    </row>
    <row r="26" spans="2:8" ht="12.75">
      <c r="B26" s="3">
        <f t="shared" si="0"/>
        <v>296</v>
      </c>
      <c r="C26" s="58">
        <f t="shared" si="1"/>
        <v>-30.280799999999903</v>
      </c>
      <c r="D26" s="5">
        <f t="shared" si="2"/>
        <v>0.9510565162952426</v>
      </c>
      <c r="E26" s="6">
        <f t="shared" si="3"/>
        <v>-0.5877852522925896</v>
      </c>
      <c r="F26" s="41">
        <f t="shared" si="4"/>
        <v>76961737.18312167</v>
      </c>
      <c r="G26" s="40">
        <f t="shared" si="5"/>
        <v>5.39729220797308E-11</v>
      </c>
      <c r="H26" s="66">
        <f t="shared" si="6"/>
        <v>-102.67824068709858</v>
      </c>
    </row>
    <row r="27" spans="2:8" ht="12.75">
      <c r="B27" s="3">
        <f t="shared" si="0"/>
        <v>295</v>
      </c>
      <c r="C27" s="58">
        <f t="shared" si="1"/>
        <v>-30.178499999999904</v>
      </c>
      <c r="D27" s="5">
        <f t="shared" si="2"/>
        <v>1</v>
      </c>
      <c r="E27" s="6">
        <f t="shared" si="3"/>
        <v>-0.7071067811866499</v>
      </c>
      <c r="F27" s="41">
        <f t="shared" si="4"/>
        <v>67039771.3745962</v>
      </c>
      <c r="G27" s="40">
        <f t="shared" si="5"/>
        <v>1.1381004339703861E-10</v>
      </c>
      <c r="H27" s="66">
        <f t="shared" si="6"/>
        <v>-99.43819411056498</v>
      </c>
    </row>
    <row r="28" spans="2:8" ht="12.75">
      <c r="B28" s="3">
        <f t="shared" si="0"/>
        <v>294</v>
      </c>
      <c r="C28" s="58">
        <f t="shared" si="1"/>
        <v>-30.076199999999904</v>
      </c>
      <c r="D28" s="5">
        <f t="shared" si="2"/>
        <v>0.9510565162950635</v>
      </c>
      <c r="E28" s="6">
        <f t="shared" si="3"/>
        <v>-0.809016994375033</v>
      </c>
      <c r="F28" s="41">
        <f t="shared" si="4"/>
        <v>55538164.45018575</v>
      </c>
      <c r="G28" s="40">
        <f t="shared" si="5"/>
        <v>1.9634530899960567E-10</v>
      </c>
      <c r="H28" s="66">
        <f t="shared" si="6"/>
        <v>-97.06979470252604</v>
      </c>
    </row>
    <row r="29" spans="2:8" ht="12.75">
      <c r="B29" s="3">
        <f t="shared" si="0"/>
        <v>293</v>
      </c>
      <c r="C29" s="58">
        <f t="shared" si="1"/>
        <v>-29.973899999999905</v>
      </c>
      <c r="D29" s="5">
        <f t="shared" si="2"/>
        <v>0.8090169943747751</v>
      </c>
      <c r="E29" s="6">
        <f t="shared" si="3"/>
        <v>-0.8910065241884344</v>
      </c>
      <c r="F29" s="41">
        <f t="shared" si="4"/>
        <v>42750371.354416944</v>
      </c>
      <c r="G29" s="40">
        <f t="shared" si="5"/>
        <v>2.908525714588051E-10</v>
      </c>
      <c r="H29" s="66">
        <f t="shared" si="6"/>
        <v>-95.36327092204507</v>
      </c>
    </row>
    <row r="30" spans="2:8" ht="12.75">
      <c r="B30" s="3">
        <f t="shared" si="0"/>
        <v>292</v>
      </c>
      <c r="C30" s="58">
        <f t="shared" si="1"/>
        <v>-29.871599999999905</v>
      </c>
      <c r="D30" s="5">
        <f t="shared" si="2"/>
        <v>0.5877852522922461</v>
      </c>
      <c r="E30" s="6">
        <f t="shared" si="3"/>
        <v>-0.9510565162951969</v>
      </c>
      <c r="F30" s="41">
        <f t="shared" si="4"/>
        <v>28999514.1521832</v>
      </c>
      <c r="G30" s="40">
        <f t="shared" si="5"/>
        <v>3.801405611852925E-10</v>
      </c>
      <c r="H30" s="66">
        <f t="shared" si="6"/>
        <v>-94.20055788489168</v>
      </c>
    </row>
    <row r="31" spans="2:8" ht="12.75">
      <c r="B31" s="3">
        <f t="shared" si="0"/>
        <v>291</v>
      </c>
      <c r="C31" s="58">
        <f t="shared" si="1"/>
        <v>-29.769299999999905</v>
      </c>
      <c r="D31" s="5">
        <f t="shared" si="2"/>
        <v>0.3090169943746788</v>
      </c>
      <c r="E31" s="6">
        <f t="shared" si="3"/>
        <v>-0.9876883405951599</v>
      </c>
      <c r="F31" s="41">
        <f t="shared" si="4"/>
        <v>14630222.692577882</v>
      </c>
      <c r="G31" s="40">
        <f t="shared" si="5"/>
        <v>4.4522376973026615E-10</v>
      </c>
      <c r="H31" s="66">
        <f t="shared" si="6"/>
        <v>-93.5142165748396</v>
      </c>
    </row>
    <row r="32" spans="2:8" ht="12.75">
      <c r="B32" s="3">
        <f t="shared" si="0"/>
        <v>290</v>
      </c>
      <c r="C32" s="58">
        <f t="shared" si="1"/>
        <v>-29.666999999999906</v>
      </c>
      <c r="D32" s="5">
        <f t="shared" si="2"/>
        <v>-2.8421731114447457E-13</v>
      </c>
      <c r="E32" s="6">
        <f t="shared" si="3"/>
        <v>-1</v>
      </c>
      <c r="F32" s="41">
        <f t="shared" si="4"/>
        <v>-1.3244758230434875E-05</v>
      </c>
      <c r="G32" s="40">
        <f t="shared" si="5"/>
        <v>4.71073437651441E-10</v>
      </c>
      <c r="H32" s="66">
        <f t="shared" si="6"/>
        <v>-93.26911383570375</v>
      </c>
    </row>
    <row r="33" spans="2:8" ht="12.75">
      <c r="B33" s="3">
        <f t="shared" si="0"/>
        <v>289</v>
      </c>
      <c r="C33" s="58">
        <f t="shared" si="1"/>
        <v>-29.564699999999906</v>
      </c>
      <c r="D33" s="5">
        <f t="shared" si="2"/>
        <v>-0.3090169943752194</v>
      </c>
      <c r="E33" s="6">
        <f t="shared" si="3"/>
        <v>-0.9876883405951153</v>
      </c>
      <c r="F33" s="41">
        <f t="shared" si="4"/>
        <v>-14529671.33389208</v>
      </c>
      <c r="G33" s="40">
        <f t="shared" si="5"/>
        <v>4.5140735916143094E-10</v>
      </c>
      <c r="H33" s="66">
        <f t="shared" si="6"/>
        <v>-93.45431365025318</v>
      </c>
    </row>
    <row r="34" spans="2:8" ht="12.75">
      <c r="B34" s="3">
        <f t="shared" si="0"/>
        <v>288</v>
      </c>
      <c r="C34" s="58">
        <f t="shared" si="1"/>
        <v>-29.462399999999906</v>
      </c>
      <c r="D34" s="5">
        <f t="shared" si="2"/>
        <v>-0.587785252292706</v>
      </c>
      <c r="E34" s="6">
        <f t="shared" si="3"/>
        <v>-0.9510565162951091</v>
      </c>
      <c r="F34" s="41">
        <f t="shared" si="4"/>
        <v>-28602260.533685163</v>
      </c>
      <c r="G34" s="40">
        <f t="shared" si="5"/>
        <v>3.907733508016349E-10</v>
      </c>
      <c r="H34" s="66">
        <f t="shared" si="6"/>
        <v>-94.08075061110955</v>
      </c>
    </row>
    <row r="35" spans="2:8" ht="12.75">
      <c r="B35" s="3">
        <f t="shared" si="0"/>
        <v>287</v>
      </c>
      <c r="C35" s="58">
        <f t="shared" si="1"/>
        <v>-29.360099999999907</v>
      </c>
      <c r="D35" s="5">
        <f t="shared" si="2"/>
        <v>-0.8090169943751176</v>
      </c>
      <c r="E35" s="6">
        <f t="shared" si="3"/>
        <v>-0.8910065241883022</v>
      </c>
      <c r="F35" s="41">
        <f t="shared" si="4"/>
        <v>-41874937.12875316</v>
      </c>
      <c r="G35" s="40">
        <f t="shared" si="5"/>
        <v>3.0314077392164696E-10</v>
      </c>
      <c r="H35" s="66">
        <f t="shared" si="6"/>
        <v>-95.18355644964531</v>
      </c>
    </row>
    <row r="36" spans="2:8" ht="12.75">
      <c r="B36" s="3">
        <f t="shared" si="0"/>
        <v>286</v>
      </c>
      <c r="C36" s="58">
        <f t="shared" si="1"/>
        <v>-29.257799999999907</v>
      </c>
      <c r="D36" s="5">
        <f t="shared" si="2"/>
        <v>-0.9510565162952392</v>
      </c>
      <c r="E36" s="6">
        <f t="shared" si="3"/>
        <v>-0.809016994374866</v>
      </c>
      <c r="F36" s="41">
        <f t="shared" si="4"/>
        <v>-54026921.8801338</v>
      </c>
      <c r="G36" s="40">
        <f t="shared" si="5"/>
        <v>2.074832892644616E-10</v>
      </c>
      <c r="H36" s="66">
        <f t="shared" si="6"/>
        <v>-96.83016875686732</v>
      </c>
    </row>
    <row r="37" spans="2:8" ht="12.75">
      <c r="B37" s="3">
        <f t="shared" si="0"/>
        <v>285</v>
      </c>
      <c r="C37" s="58">
        <f t="shared" si="1"/>
        <v>-29.155499999999908</v>
      </c>
      <c r="D37" s="5">
        <f t="shared" si="2"/>
        <v>-1</v>
      </c>
      <c r="E37" s="6">
        <f t="shared" si="3"/>
        <v>-0.707106781186449</v>
      </c>
      <c r="F37" s="41">
        <f t="shared" si="4"/>
        <v>-64767236.75174694</v>
      </c>
      <c r="G37" s="40">
        <f t="shared" si="5"/>
        <v>1.2193683012146536E-10</v>
      </c>
      <c r="H37" s="66">
        <f t="shared" si="6"/>
        <v>-99.13865099117687</v>
      </c>
    </row>
    <row r="38" spans="2:8" ht="12.75">
      <c r="B38" s="3">
        <f t="shared" si="0"/>
        <v>284</v>
      </c>
      <c r="C38" s="58">
        <f t="shared" si="1"/>
        <v>-29.053199999999908</v>
      </c>
      <c r="D38" s="5">
        <f t="shared" si="2"/>
        <v>-0.9510565162950668</v>
      </c>
      <c r="E38" s="6">
        <f t="shared" si="3"/>
        <v>-0.5877852522923597</v>
      </c>
      <c r="F38" s="41">
        <f t="shared" si="4"/>
        <v>-73841666.75679414</v>
      </c>
      <c r="G38" s="40">
        <f t="shared" si="5"/>
        <v>5.863037518511078E-11</v>
      </c>
      <c r="H38" s="66">
        <f t="shared" si="6"/>
        <v>-102.31877326686737</v>
      </c>
    </row>
    <row r="39" spans="2:8" ht="12.75">
      <c r="B39" s="3">
        <f t="shared" si="0"/>
        <v>283</v>
      </c>
      <c r="C39" s="58">
        <f t="shared" si="1"/>
        <v>-28.95089999999991</v>
      </c>
      <c r="D39" s="5">
        <f t="shared" si="2"/>
        <v>-0.8090169943747815</v>
      </c>
      <c r="E39" s="6">
        <f t="shared" si="3"/>
        <v>-0.453990499739421</v>
      </c>
      <c r="F39" s="41">
        <f t="shared" si="4"/>
        <v>-81038767.25409849</v>
      </c>
      <c r="G39" s="40">
        <f t="shared" si="5"/>
        <v>2.1013519656458214E-11</v>
      </c>
      <c r="H39" s="66">
        <f t="shared" si="6"/>
        <v>-106.77501199409504</v>
      </c>
    </row>
    <row r="40" spans="2:8" ht="12.75">
      <c r="B40" s="3">
        <f t="shared" si="0"/>
        <v>282</v>
      </c>
      <c r="C40" s="58">
        <f t="shared" si="1"/>
        <v>-28.84859999999991</v>
      </c>
      <c r="D40" s="5">
        <f t="shared" si="2"/>
        <v>-0.5877852522922433</v>
      </c>
      <c r="E40" s="6">
        <f t="shared" si="3"/>
        <v>-0.30901699437481234</v>
      </c>
      <c r="F40" s="41">
        <f t="shared" si="4"/>
        <v>-86194774.98776695</v>
      </c>
      <c r="G40" s="40">
        <f t="shared" si="5"/>
        <v>4.542718775518696E-12</v>
      </c>
      <c r="H40" s="66">
        <f t="shared" si="6"/>
        <v>-113.42684148067784</v>
      </c>
    </row>
    <row r="41" spans="2:8" ht="12.75">
      <c r="B41" s="3">
        <f t="shared" si="0"/>
        <v>281</v>
      </c>
      <c r="C41" s="58">
        <f t="shared" si="1"/>
        <v>-28.74629999999991</v>
      </c>
      <c r="D41" s="5">
        <f t="shared" si="2"/>
        <v>-0.30901699437467556</v>
      </c>
      <c r="E41" s="6">
        <f t="shared" si="3"/>
        <v>-0.15643446504008968</v>
      </c>
      <c r="F41" s="41">
        <f t="shared" si="4"/>
        <v>-89197309.21852966</v>
      </c>
      <c r="G41" s="40">
        <f t="shared" si="5"/>
        <v>3.004704295440725E-13</v>
      </c>
      <c r="H41" s="66">
        <f t="shared" si="6"/>
        <v>-125.22198262156235</v>
      </c>
    </row>
    <row r="42" spans="2:8" ht="12.75">
      <c r="B42" s="3">
        <f t="shared" si="0"/>
        <v>280</v>
      </c>
      <c r="C42" s="58">
        <f t="shared" si="1"/>
        <v>-28.64399999999991</v>
      </c>
      <c r="D42" s="5">
        <f t="shared" si="2"/>
        <v>2.734366552625822E-13</v>
      </c>
      <c r="E42" s="6">
        <f t="shared" si="3"/>
        <v>1.367183276312911E-13</v>
      </c>
      <c r="F42" s="41">
        <f t="shared" si="4"/>
        <v>-89987779.96942574</v>
      </c>
      <c r="G42" s="40">
        <f t="shared" si="5"/>
        <v>1.7655316157834378E-61</v>
      </c>
      <c r="H42" s="66">
        <f t="shared" si="6"/>
        <v>-607.5312450101941</v>
      </c>
    </row>
    <row r="43" spans="2:8" ht="12.75">
      <c r="B43" s="3">
        <f t="shared" si="0"/>
        <v>279</v>
      </c>
      <c r="C43" s="58">
        <f t="shared" si="1"/>
        <v>-28.54169999999991</v>
      </c>
      <c r="D43" s="5">
        <f t="shared" si="2"/>
        <v>0.30901699437520913</v>
      </c>
      <c r="E43" s="6">
        <f t="shared" si="3"/>
        <v>0.1564344650403668</v>
      </c>
      <c r="F43" s="41">
        <f t="shared" si="4"/>
        <v>-88562452.92515542</v>
      </c>
      <c r="G43" s="40">
        <f t="shared" si="5"/>
        <v>3.0479368953890117E-13</v>
      </c>
      <c r="H43" s="66">
        <f t="shared" si="6"/>
        <v>-125.15994028890192</v>
      </c>
    </row>
    <row r="44" spans="2:8" ht="12.75">
      <c r="B44" s="3">
        <f t="shared" si="0"/>
        <v>278</v>
      </c>
      <c r="C44" s="58">
        <f t="shared" si="1"/>
        <v>-28.43939999999991</v>
      </c>
      <c r="D44" s="5">
        <f t="shared" si="2"/>
        <v>0.5877852522926972</v>
      </c>
      <c r="E44" s="6">
        <f t="shared" si="3"/>
        <v>0.3090169943750791</v>
      </c>
      <c r="F44" s="41">
        <f t="shared" si="4"/>
        <v>-84972154.0659469</v>
      </c>
      <c r="G44" s="40">
        <f t="shared" si="5"/>
        <v>4.674384968500548E-12</v>
      </c>
      <c r="H44" s="66">
        <f t="shared" si="6"/>
        <v>-113.30275523263715</v>
      </c>
    </row>
    <row r="45" spans="2:8" ht="12.75">
      <c r="B45" s="3">
        <f t="shared" si="0"/>
        <v>277</v>
      </c>
      <c r="C45" s="58">
        <f t="shared" si="1"/>
        <v>-28.33709999999991</v>
      </c>
      <c r="D45" s="5">
        <f t="shared" si="2"/>
        <v>0.8090169943751112</v>
      </c>
      <c r="E45" s="6">
        <f t="shared" si="3"/>
        <v>0.453990499739671</v>
      </c>
      <c r="F45" s="41">
        <f t="shared" si="4"/>
        <v>-79320630.84587304</v>
      </c>
      <c r="G45" s="40">
        <f t="shared" si="5"/>
        <v>2.193371183997952E-11</v>
      </c>
      <c r="H45" s="66">
        <f t="shared" si="6"/>
        <v>-106.58887866488865</v>
      </c>
    </row>
    <row r="46" spans="2:8" ht="12.75">
      <c r="B46" s="3">
        <f t="shared" si="0"/>
        <v>276</v>
      </c>
      <c r="C46" s="58">
        <f t="shared" si="1"/>
        <v>-28.23479999999991</v>
      </c>
      <c r="D46" s="5">
        <f t="shared" si="2"/>
        <v>0.9510565162952402</v>
      </c>
      <c r="E46" s="6">
        <f t="shared" si="3"/>
        <v>0.5877852522925866</v>
      </c>
      <c r="F46" s="41">
        <f t="shared" si="4"/>
        <v>-71761619.8058839</v>
      </c>
      <c r="G46" s="40">
        <f t="shared" si="5"/>
        <v>6.20784963891199E-11</v>
      </c>
      <c r="H46" s="66">
        <f t="shared" si="6"/>
        <v>-102.07058810722427</v>
      </c>
    </row>
    <row r="47" spans="2:8" ht="12.75">
      <c r="B47" s="3">
        <f t="shared" si="0"/>
        <v>275</v>
      </c>
      <c r="C47" s="58">
        <f t="shared" si="1"/>
        <v>-28.13249999999991</v>
      </c>
      <c r="D47" s="5">
        <f t="shared" si="2"/>
        <v>1</v>
      </c>
      <c r="E47" s="6">
        <f t="shared" si="3"/>
        <v>0.7071067811866423</v>
      </c>
      <c r="F47" s="41">
        <f t="shared" si="4"/>
        <v>-62494702.12886154</v>
      </c>
      <c r="G47" s="40">
        <f t="shared" si="5"/>
        <v>1.3096620200498325E-10</v>
      </c>
      <c r="H47" s="66">
        <f t="shared" si="6"/>
        <v>-98.82840766760717</v>
      </c>
    </row>
    <row r="48" spans="2:8" ht="12.75">
      <c r="B48" s="3">
        <f t="shared" si="0"/>
        <v>274</v>
      </c>
      <c r="C48" s="58">
        <f t="shared" si="1"/>
        <v>-28.030199999999912</v>
      </c>
      <c r="D48" s="5">
        <f t="shared" si="2"/>
        <v>0.9510565162950746</v>
      </c>
      <c r="E48" s="6">
        <f t="shared" si="3"/>
        <v>0.8090169943750225</v>
      </c>
      <c r="F48" s="41">
        <f t="shared" si="4"/>
        <v>-51760058.02500433</v>
      </c>
      <c r="G48" s="40">
        <f t="shared" si="5"/>
        <v>2.260549726768745E-10</v>
      </c>
      <c r="H48" s="66">
        <f t="shared" si="6"/>
        <v>-96.45785935069087</v>
      </c>
    </row>
    <row r="49" spans="2:8" ht="12.75">
      <c r="B49" s="3">
        <f t="shared" si="0"/>
        <v>273</v>
      </c>
      <c r="C49" s="58">
        <f t="shared" si="1"/>
        <v>-27.927899999999912</v>
      </c>
      <c r="D49" s="5">
        <f t="shared" si="2"/>
        <v>0.8090169943747961</v>
      </c>
      <c r="E49" s="6">
        <f t="shared" si="3"/>
        <v>0.8910065241884263</v>
      </c>
      <c r="F49" s="41">
        <f t="shared" si="4"/>
        <v>-39832257.268792614</v>
      </c>
      <c r="G49" s="40">
        <f t="shared" si="5"/>
        <v>3.35029349745281E-10</v>
      </c>
      <c r="H49" s="66">
        <f t="shared" si="6"/>
        <v>-94.74917145577817</v>
      </c>
    </row>
    <row r="50" spans="2:8" ht="12.75">
      <c r="B50" s="3">
        <f t="shared" si="0"/>
        <v>272</v>
      </c>
      <c r="C50" s="58">
        <f t="shared" si="1"/>
        <v>-27.825599999999913</v>
      </c>
      <c r="D50" s="5">
        <f t="shared" si="2"/>
        <v>0.5877852522922635</v>
      </c>
      <c r="E50" s="6">
        <f t="shared" si="3"/>
        <v>0.9510565162951936</v>
      </c>
      <c r="F50" s="41">
        <f t="shared" si="4"/>
        <v>-27013246.059568815</v>
      </c>
      <c r="G50" s="40">
        <f t="shared" si="5"/>
        <v>4.380988431134071E-10</v>
      </c>
      <c r="H50" s="66">
        <f t="shared" si="6"/>
        <v>-93.58427893660735</v>
      </c>
    </row>
    <row r="51" spans="2:8" ht="12.75">
      <c r="B51" s="3">
        <f t="shared" si="0"/>
        <v>271</v>
      </c>
      <c r="C51" s="58">
        <f t="shared" si="1"/>
        <v>-27.723299999999913</v>
      </c>
      <c r="D51" s="5">
        <f t="shared" si="2"/>
        <v>0.3090169943746993</v>
      </c>
      <c r="E51" s="6">
        <f t="shared" si="3"/>
        <v>0.9876883405951581</v>
      </c>
      <c r="F51" s="41">
        <f t="shared" si="4"/>
        <v>-13624709.105460055</v>
      </c>
      <c r="G51" s="40">
        <f t="shared" si="5"/>
        <v>5.133643883461336E-10</v>
      </c>
      <c r="H51" s="66">
        <f t="shared" si="6"/>
        <v>-92.89574261260958</v>
      </c>
    </row>
    <row r="52" spans="2:8" ht="12.75">
      <c r="B52" s="3">
        <f t="shared" si="0"/>
        <v>270</v>
      </c>
      <c r="C52" s="58">
        <f t="shared" si="1"/>
        <v>-27.620999999999913</v>
      </c>
      <c r="D52" s="5">
        <f aca="true" t="shared" si="7" ref="D52:D83">SIN((PI()*fakt*C52)/(fc_boc_1*fakt))</f>
        <v>-2.6265599938068984E-13</v>
      </c>
      <c r="E52" s="6">
        <f t="shared" si="3"/>
        <v>1</v>
      </c>
      <c r="F52" s="41">
        <f t="shared" si="4"/>
        <v>1.1395846742103872E-05</v>
      </c>
      <c r="G52" s="40">
        <f t="shared" si="5"/>
        <v>5.434468601712783E-10</v>
      </c>
      <c r="H52" s="66">
        <f t="shared" si="6"/>
        <v>-92.64842916090437</v>
      </c>
    </row>
    <row r="53" spans="2:8" ht="12.75">
      <c r="B53" s="3">
        <f t="shared" si="0"/>
        <v>269</v>
      </c>
      <c r="C53" s="58">
        <f t="shared" si="1"/>
        <v>-27.518699999999914</v>
      </c>
      <c r="D53" s="5">
        <f t="shared" si="7"/>
        <v>-0.3090169943751989</v>
      </c>
      <c r="E53" s="6">
        <f t="shared" si="3"/>
        <v>0.987688340595117</v>
      </c>
      <c r="F53" s="41">
        <f t="shared" si="4"/>
        <v>13524157.7467706</v>
      </c>
      <c r="G53" s="40">
        <f t="shared" si="5"/>
        <v>5.210264375080794E-10</v>
      </c>
      <c r="H53" s="66">
        <f t="shared" si="6"/>
        <v>-92.83140239517036</v>
      </c>
    </row>
    <row r="54" spans="2:8" ht="12.75">
      <c r="B54" s="3">
        <f t="shared" si="0"/>
        <v>268</v>
      </c>
      <c r="C54" s="58">
        <f t="shared" si="1"/>
        <v>-27.416399999999914</v>
      </c>
      <c r="D54" s="5">
        <f t="shared" si="7"/>
        <v>-0.587785252292677</v>
      </c>
      <c r="E54" s="6">
        <f t="shared" si="3"/>
        <v>0.9510565162951147</v>
      </c>
      <c r="F54" s="41">
        <f t="shared" si="4"/>
        <v>26615992.441066675</v>
      </c>
      <c r="G54" s="40">
        <f t="shared" si="5"/>
        <v>4.512740143808691E-10</v>
      </c>
      <c r="H54" s="66">
        <f t="shared" si="6"/>
        <v>-93.4555967365006</v>
      </c>
    </row>
    <row r="55" spans="2:8" ht="12.75">
      <c r="B55" s="3">
        <f t="shared" si="0"/>
        <v>267</v>
      </c>
      <c r="C55" s="58">
        <f t="shared" si="1"/>
        <v>-27.314099999999915</v>
      </c>
      <c r="D55" s="5">
        <f t="shared" si="7"/>
        <v>-0.8090169943750966</v>
      </c>
      <c r="E55" s="6">
        <f t="shared" si="3"/>
        <v>0.8910065241883103</v>
      </c>
      <c r="F55" s="41">
        <f t="shared" si="4"/>
        <v>38956823.04312441</v>
      </c>
      <c r="G55" s="40">
        <f t="shared" si="5"/>
        <v>3.5025603399056007E-10</v>
      </c>
      <c r="H55" s="66">
        <f t="shared" si="6"/>
        <v>-94.55614374225681</v>
      </c>
    </row>
    <row r="56" spans="2:8" ht="12.75">
      <c r="B56" s="3">
        <f t="shared" si="0"/>
        <v>266</v>
      </c>
      <c r="C56" s="58">
        <f t="shared" si="1"/>
        <v>-27.211799999999915</v>
      </c>
      <c r="D56" s="5">
        <f t="shared" si="7"/>
        <v>-0.9510565162952326</v>
      </c>
      <c r="E56" s="6">
        <f t="shared" si="3"/>
        <v>0.8090169943748723</v>
      </c>
      <c r="F56" s="41">
        <f t="shared" si="4"/>
        <v>50248815.45494889</v>
      </c>
      <c r="G56" s="40">
        <f t="shared" si="5"/>
        <v>2.3985673481650215E-10</v>
      </c>
      <c r="H56" s="66">
        <f t="shared" si="6"/>
        <v>-96.2004808269077</v>
      </c>
    </row>
    <row r="57" spans="2:8" ht="12.75">
      <c r="B57" s="3">
        <f t="shared" si="0"/>
        <v>265</v>
      </c>
      <c r="C57" s="58">
        <f t="shared" si="1"/>
        <v>-27.109499999999915</v>
      </c>
      <c r="D57" s="5">
        <f t="shared" si="7"/>
        <v>-1</v>
      </c>
      <c r="E57" s="6">
        <f t="shared" si="3"/>
        <v>0.7071067811864565</v>
      </c>
      <c r="F57" s="41">
        <f t="shared" si="4"/>
        <v>60222167.50600967</v>
      </c>
      <c r="G57" s="40">
        <f t="shared" si="5"/>
        <v>1.4103693879126305E-10</v>
      </c>
      <c r="H57" s="66">
        <f t="shared" si="6"/>
        <v>-98.50667126974264</v>
      </c>
    </row>
    <row r="58" spans="2:8" ht="12.75">
      <c r="B58" s="3">
        <f t="shared" si="0"/>
        <v>264</v>
      </c>
      <c r="C58" s="58">
        <f t="shared" si="1"/>
        <v>-27.007199999999916</v>
      </c>
      <c r="D58" s="5">
        <f t="shared" si="7"/>
        <v>-0.9510565162950735</v>
      </c>
      <c r="E58" s="6">
        <f t="shared" si="3"/>
        <v>0.5877852522923683</v>
      </c>
      <c r="F58" s="41">
        <f t="shared" si="4"/>
        <v>68641549.37955457</v>
      </c>
      <c r="G58" s="40">
        <f t="shared" si="5"/>
        <v>6.785025741693315E-11</v>
      </c>
      <c r="H58" s="66">
        <f t="shared" si="6"/>
        <v>-101.68448500332298</v>
      </c>
    </row>
    <row r="59" spans="2:8" ht="12.75">
      <c r="B59" s="3">
        <f t="shared" si="0"/>
        <v>263</v>
      </c>
      <c r="C59" s="58">
        <f t="shared" si="1"/>
        <v>-26.904899999999916</v>
      </c>
      <c r="D59" s="5">
        <f t="shared" si="7"/>
        <v>-0.8090169943747941</v>
      </c>
      <c r="E59" s="6">
        <f t="shared" si="3"/>
        <v>0.4539904997394306</v>
      </c>
      <c r="F59" s="41">
        <f t="shared" si="4"/>
        <v>75311645.8933844</v>
      </c>
      <c r="G59" s="40">
        <f t="shared" si="5"/>
        <v>2.433101209741683E-11</v>
      </c>
      <c r="H59" s="66">
        <f t="shared" si="6"/>
        <v>-106.13839825340403</v>
      </c>
    </row>
    <row r="60" spans="2:8" ht="12.75">
      <c r="B60" s="3">
        <f t="shared" si="0"/>
        <v>262</v>
      </c>
      <c r="C60" s="58">
        <f t="shared" si="1"/>
        <v>-26.802599999999916</v>
      </c>
      <c r="D60" s="5">
        <f t="shared" si="7"/>
        <v>-0.5877852522922722</v>
      </c>
      <c r="E60" s="6">
        <f t="shared" si="3"/>
        <v>0.3090169943748293</v>
      </c>
      <c r="F60" s="41">
        <f t="shared" si="4"/>
        <v>80081670.378705</v>
      </c>
      <c r="G60" s="40">
        <f t="shared" si="5"/>
        <v>5.262734804271725E-12</v>
      </c>
      <c r="H60" s="66">
        <f t="shared" si="6"/>
        <v>-112.78788514068458</v>
      </c>
    </row>
    <row r="61" spans="2:8" ht="12.75">
      <c r="B61" s="3">
        <f t="shared" si="0"/>
        <v>261</v>
      </c>
      <c r="C61" s="58">
        <f t="shared" si="1"/>
        <v>-26.700299999999917</v>
      </c>
      <c r="D61" s="5">
        <f t="shared" si="7"/>
        <v>-0.30901699437470953</v>
      </c>
      <c r="E61" s="6">
        <f t="shared" si="3"/>
        <v>0.15643446504010736</v>
      </c>
      <c r="F61" s="41">
        <f t="shared" si="4"/>
        <v>82848746.28482625</v>
      </c>
      <c r="G61" s="40">
        <f t="shared" si="5"/>
        <v>3.4828387115926397E-13</v>
      </c>
      <c r="H61" s="66">
        <f t="shared" si="6"/>
        <v>-124.5806663702244</v>
      </c>
    </row>
    <row r="62" spans="2:8" ht="12.75">
      <c r="B62" s="3">
        <f t="shared" si="0"/>
        <v>260</v>
      </c>
      <c r="C62" s="58">
        <f t="shared" si="1"/>
        <v>-26.597999999999917</v>
      </c>
      <c r="D62" s="5">
        <f t="shared" si="7"/>
        <v>2.518753434987975E-13</v>
      </c>
      <c r="E62" s="6">
        <f t="shared" si="3"/>
        <v>-1.2593767174939874E-13</v>
      </c>
      <c r="F62" s="41">
        <f t="shared" si="4"/>
        <v>83560081.40018106</v>
      </c>
      <c r="G62" s="40">
        <f t="shared" si="5"/>
        <v>1.4742140864808355E-61</v>
      </c>
      <c r="H62" s="66">
        <f t="shared" si="6"/>
        <v>-608.3143944332508</v>
      </c>
    </row>
    <row r="63" spans="2:8" ht="12.75">
      <c r="B63" s="3">
        <f t="shared" si="0"/>
        <v>259</v>
      </c>
      <c r="C63" s="58">
        <f t="shared" si="1"/>
        <v>-26.495699999999918</v>
      </c>
      <c r="D63" s="5">
        <f t="shared" si="7"/>
        <v>0.30901699437518865</v>
      </c>
      <c r="E63" s="6">
        <f t="shared" si="3"/>
        <v>-0.15643446504035613</v>
      </c>
      <c r="F63" s="41">
        <f t="shared" si="4"/>
        <v>82213889.99145265</v>
      </c>
      <c r="G63" s="40">
        <f t="shared" si="5"/>
        <v>3.5368354060600094E-13</v>
      </c>
      <c r="H63" s="66">
        <f t="shared" si="6"/>
        <v>-124.51385150505621</v>
      </c>
    </row>
    <row r="64" spans="2:8" ht="12.75">
      <c r="B64" s="3">
        <f t="shared" si="0"/>
        <v>258</v>
      </c>
      <c r="C64" s="58">
        <f t="shared" si="1"/>
        <v>-26.393399999999918</v>
      </c>
      <c r="D64" s="5">
        <f t="shared" si="7"/>
        <v>0.5877852522926797</v>
      </c>
      <c r="E64" s="6">
        <f t="shared" si="3"/>
        <v>-0.30901699437506885</v>
      </c>
      <c r="F64" s="41">
        <f t="shared" si="4"/>
        <v>78859049.45688626</v>
      </c>
      <c r="G64" s="40">
        <f t="shared" si="5"/>
        <v>5.4271853840747E-12</v>
      </c>
      <c r="H64" s="66">
        <f t="shared" si="6"/>
        <v>-112.6542534335408</v>
      </c>
    </row>
    <row r="65" spans="2:8" ht="12.75">
      <c r="B65" s="3">
        <f t="shared" si="0"/>
        <v>257</v>
      </c>
      <c r="C65" s="58">
        <f t="shared" si="1"/>
        <v>-26.29109999999992</v>
      </c>
      <c r="D65" s="5">
        <f t="shared" si="7"/>
        <v>0.8090169943750986</v>
      </c>
      <c r="E65" s="6">
        <f t="shared" si="3"/>
        <v>-0.4539904997396614</v>
      </c>
      <c r="F65" s="41">
        <f t="shared" si="4"/>
        <v>73593509.48516059</v>
      </c>
      <c r="G65" s="40">
        <f t="shared" si="5"/>
        <v>2.5480352098739505E-11</v>
      </c>
      <c r="H65" s="66">
        <f t="shared" si="6"/>
        <v>-105.93794575022592</v>
      </c>
    </row>
    <row r="66" spans="2:8" ht="12.75">
      <c r="B66" s="3">
        <f t="shared" si="0"/>
        <v>256</v>
      </c>
      <c r="C66" s="58">
        <f t="shared" si="1"/>
        <v>-26.18879999999992</v>
      </c>
      <c r="D66" s="5">
        <f t="shared" si="7"/>
        <v>0.9510565162952292</v>
      </c>
      <c r="E66" s="6">
        <f t="shared" si="3"/>
        <v>-0.5877852522925722</v>
      </c>
      <c r="F66" s="41">
        <f t="shared" si="4"/>
        <v>66561502.4286468</v>
      </c>
      <c r="G66" s="40">
        <f t="shared" si="5"/>
        <v>7.215715852260029E-11</v>
      </c>
      <c r="H66" s="66">
        <f t="shared" si="6"/>
        <v>-101.41720577215733</v>
      </c>
    </row>
    <row r="67" spans="2:8" ht="12.75">
      <c r="B67" s="3">
        <f t="shared" si="0"/>
        <v>255</v>
      </c>
      <c r="C67" s="58">
        <f t="shared" si="1"/>
        <v>-26.08649999999992</v>
      </c>
      <c r="D67" s="5">
        <f t="shared" si="7"/>
        <v>1</v>
      </c>
      <c r="E67" s="6">
        <f t="shared" si="3"/>
        <v>-0.7071067811866347</v>
      </c>
      <c r="F67" s="41">
        <f t="shared" si="4"/>
        <v>57949632.88312679</v>
      </c>
      <c r="G67" s="40">
        <f t="shared" si="5"/>
        <v>1.5231555596503543E-10</v>
      </c>
      <c r="H67" s="66">
        <f t="shared" si="6"/>
        <v>-98.17255739968121</v>
      </c>
    </row>
    <row r="68" spans="2:8" ht="12.75">
      <c r="B68" s="3">
        <f t="shared" si="0"/>
        <v>254</v>
      </c>
      <c r="C68" s="58">
        <f t="shared" si="1"/>
        <v>-25.98419999999992</v>
      </c>
      <c r="D68" s="5">
        <f t="shared" si="7"/>
        <v>0.9510565162950768</v>
      </c>
      <c r="E68" s="6">
        <f t="shared" si="3"/>
        <v>-0.8090169943750204</v>
      </c>
      <c r="F68" s="41">
        <f t="shared" si="4"/>
        <v>47981951.599821776</v>
      </c>
      <c r="G68" s="40">
        <f t="shared" si="5"/>
        <v>2.630557246061262E-10</v>
      </c>
      <c r="H68" s="66">
        <f t="shared" si="6"/>
        <v>-95.79952242668192</v>
      </c>
    </row>
    <row r="69" spans="2:8" ht="12.75">
      <c r="B69" s="3">
        <f t="shared" si="0"/>
        <v>253</v>
      </c>
      <c r="C69" s="58">
        <f t="shared" si="1"/>
        <v>-25.88189999999992</v>
      </c>
      <c r="D69" s="5">
        <f t="shared" si="7"/>
        <v>0.8090169943748005</v>
      </c>
      <c r="E69" s="6">
        <f t="shared" si="3"/>
        <v>-0.8910065241884246</v>
      </c>
      <c r="F69" s="41">
        <f t="shared" si="4"/>
        <v>36914143.18316705</v>
      </c>
      <c r="G69" s="40">
        <f t="shared" si="5"/>
        <v>3.9009205591660323E-10</v>
      </c>
      <c r="H69" s="66">
        <f t="shared" si="6"/>
        <v>-94.08832893847944</v>
      </c>
    </row>
    <row r="70" spans="2:8" ht="12.75">
      <c r="B70" s="3">
        <f t="shared" si="0"/>
        <v>252</v>
      </c>
      <c r="C70" s="58">
        <f t="shared" si="1"/>
        <v>-25.77959999999992</v>
      </c>
      <c r="D70" s="5">
        <f t="shared" si="7"/>
        <v>0.5877852522922694</v>
      </c>
      <c r="E70" s="6">
        <f t="shared" si="3"/>
        <v>-0.9510565162951925</v>
      </c>
      <c r="F70" s="41">
        <f t="shared" si="4"/>
        <v>25026977.966953743</v>
      </c>
      <c r="G70" s="40">
        <f t="shared" si="5"/>
        <v>5.103978459451712E-10</v>
      </c>
      <c r="H70" s="66">
        <f t="shared" si="6"/>
        <v>-92.92091167155428</v>
      </c>
    </row>
    <row r="71" spans="2:8" ht="12.75">
      <c r="B71" s="3">
        <f t="shared" si="0"/>
        <v>251</v>
      </c>
      <c r="C71" s="58">
        <f t="shared" si="1"/>
        <v>-25.67729999999992</v>
      </c>
      <c r="D71" s="5">
        <f t="shared" si="7"/>
        <v>0.3090169943747063</v>
      </c>
      <c r="E71" s="6">
        <f t="shared" si="3"/>
        <v>-0.9876883405951575</v>
      </c>
      <c r="F71" s="41">
        <f t="shared" si="4"/>
        <v>12619195.518341525</v>
      </c>
      <c r="G71" s="40">
        <f t="shared" si="5"/>
        <v>5.984348509472599E-10</v>
      </c>
      <c r="H71" s="66">
        <f t="shared" si="6"/>
        <v>-92.22983122474224</v>
      </c>
    </row>
    <row r="72" spans="2:8" ht="12.75">
      <c r="B72" s="3">
        <f t="shared" si="0"/>
        <v>250</v>
      </c>
      <c r="C72" s="58">
        <f t="shared" si="1"/>
        <v>-25.57499999999992</v>
      </c>
      <c r="D72" s="5">
        <f t="shared" si="7"/>
        <v>-2.268838329017031E-13</v>
      </c>
      <c r="E72" s="6">
        <f t="shared" si="3"/>
        <v>-1</v>
      </c>
      <c r="F72" s="41">
        <f t="shared" si="4"/>
        <v>-9.114630550793938E-06</v>
      </c>
      <c r="G72" s="40">
        <f t="shared" si="5"/>
        <v>6.338764177037787E-10</v>
      </c>
      <c r="H72" s="66">
        <f t="shared" si="6"/>
        <v>-91.97995405116538</v>
      </c>
    </row>
    <row r="73" spans="2:8" ht="12.75">
      <c r="B73" s="3">
        <f t="shared" si="0"/>
        <v>249</v>
      </c>
      <c r="C73" s="58">
        <f t="shared" si="1"/>
        <v>-25.47269999999992</v>
      </c>
      <c r="D73" s="5">
        <f t="shared" si="7"/>
        <v>-0.3090169943751649</v>
      </c>
      <c r="E73" s="6">
        <f t="shared" si="3"/>
        <v>-0.9876883405951199</v>
      </c>
      <c r="F73" s="41">
        <f t="shared" si="4"/>
        <v>-12518644.159648698</v>
      </c>
      <c r="G73" s="40">
        <f t="shared" si="5"/>
        <v>6.08086870284714E-10</v>
      </c>
      <c r="H73" s="66">
        <f t="shared" si="6"/>
        <v>-92.16034373703687</v>
      </c>
    </row>
    <row r="74" spans="2:8" ht="12.75">
      <c r="B74" s="3">
        <f t="shared" si="0"/>
        <v>248</v>
      </c>
      <c r="C74" s="58">
        <f t="shared" si="1"/>
        <v>-25.370399999999922</v>
      </c>
      <c r="D74" s="5">
        <f t="shared" si="7"/>
        <v>-0.5877852522926595</v>
      </c>
      <c r="E74" s="6">
        <f t="shared" si="3"/>
        <v>-0.951056516295118</v>
      </c>
      <c r="F74" s="41">
        <f t="shared" si="4"/>
        <v>-24629724.348448943</v>
      </c>
      <c r="G74" s="40">
        <f t="shared" si="5"/>
        <v>5.269950703839099E-10</v>
      </c>
      <c r="H74" s="66">
        <f t="shared" si="6"/>
        <v>-92.7819344724491</v>
      </c>
    </row>
    <row r="75" spans="2:8" ht="12.75">
      <c r="B75" s="3">
        <f t="shared" si="0"/>
        <v>247</v>
      </c>
      <c r="C75" s="58">
        <f t="shared" si="1"/>
        <v>-25.268099999999922</v>
      </c>
      <c r="D75" s="5">
        <f t="shared" si="7"/>
        <v>-0.8090169943750839</v>
      </c>
      <c r="E75" s="6">
        <f t="shared" si="3"/>
        <v>-0.8910065241883152</v>
      </c>
      <c r="F75" s="41">
        <f t="shared" si="4"/>
        <v>-36038708.957496345</v>
      </c>
      <c r="G75" s="40">
        <f t="shared" si="5"/>
        <v>4.092740809905684E-10</v>
      </c>
      <c r="H75" s="66">
        <f t="shared" si="6"/>
        <v>-93.87985758015851</v>
      </c>
    </row>
    <row r="76" spans="2:8" ht="12.75">
      <c r="B76" s="3">
        <f t="shared" si="0"/>
        <v>246</v>
      </c>
      <c r="C76" s="58">
        <f t="shared" si="1"/>
        <v>-25.165799999999923</v>
      </c>
      <c r="D76" s="5">
        <f t="shared" si="7"/>
        <v>-0.9510565162952259</v>
      </c>
      <c r="E76" s="6">
        <f t="shared" si="3"/>
        <v>-0.8090169943748786</v>
      </c>
      <c r="F76" s="41">
        <f t="shared" si="4"/>
        <v>-46470709.02976406</v>
      </c>
      <c r="G76" s="40">
        <f t="shared" si="5"/>
        <v>2.804432402782232E-10</v>
      </c>
      <c r="H76" s="66">
        <f t="shared" si="6"/>
        <v>-95.52155023635379</v>
      </c>
    </row>
    <row r="77" spans="2:8" ht="12.75">
      <c r="B77" s="3">
        <f t="shared" si="0"/>
        <v>245</v>
      </c>
      <c r="C77" s="58">
        <f t="shared" si="1"/>
        <v>-25.063499999999923</v>
      </c>
      <c r="D77" s="5">
        <f t="shared" si="7"/>
        <v>-1</v>
      </c>
      <c r="E77" s="6">
        <f t="shared" si="3"/>
        <v>-0.7071067811864692</v>
      </c>
      <c r="F77" s="41">
        <f t="shared" si="4"/>
        <v>-55677098.2602721</v>
      </c>
      <c r="G77" s="40">
        <f t="shared" si="5"/>
        <v>1.650032324301067E-10</v>
      </c>
      <c r="H77" s="66">
        <f t="shared" si="6"/>
        <v>-97.82507547829682</v>
      </c>
    </row>
    <row r="78" spans="2:8" ht="12.75">
      <c r="B78" s="3">
        <f t="shared" si="0"/>
        <v>244</v>
      </c>
      <c r="C78" s="58">
        <f t="shared" si="1"/>
        <v>-24.961199999999923</v>
      </c>
      <c r="D78" s="5">
        <f t="shared" si="7"/>
        <v>-0.9510565162950846</v>
      </c>
      <c r="E78" s="6">
        <f t="shared" si="3"/>
        <v>-0.5877852522923828</v>
      </c>
      <c r="F78" s="41">
        <f t="shared" si="4"/>
        <v>-63441432.00231478</v>
      </c>
      <c r="G78" s="40">
        <f t="shared" si="5"/>
        <v>7.942911080574838E-11</v>
      </c>
      <c r="H78" s="66">
        <f t="shared" si="6"/>
        <v>-101.00020299270054</v>
      </c>
    </row>
    <row r="79" spans="2:8" ht="12.75">
      <c r="B79" s="3">
        <f t="shared" si="0"/>
        <v>243</v>
      </c>
      <c r="C79" s="58">
        <f t="shared" si="1"/>
        <v>-24.858899999999924</v>
      </c>
      <c r="D79" s="5">
        <f t="shared" si="7"/>
        <v>-0.8090169943748151</v>
      </c>
      <c r="E79" s="6">
        <f t="shared" si="3"/>
        <v>-0.45399049973944655</v>
      </c>
      <c r="F79" s="41">
        <f t="shared" si="4"/>
        <v>-69584524.53267013</v>
      </c>
      <c r="G79" s="40">
        <f t="shared" si="5"/>
        <v>2.850093609995868E-11</v>
      </c>
      <c r="H79" s="66">
        <f t="shared" si="6"/>
        <v>-105.4514087555745</v>
      </c>
    </row>
    <row r="80" spans="2:8" ht="12.75">
      <c r="B80" s="3">
        <f t="shared" si="0"/>
        <v>242</v>
      </c>
      <c r="C80" s="58">
        <f t="shared" si="1"/>
        <v>-24.756599999999924</v>
      </c>
      <c r="D80" s="5">
        <f t="shared" si="7"/>
        <v>-0.5877852522922896</v>
      </c>
      <c r="E80" s="6">
        <f t="shared" si="3"/>
        <v>-0.3090169943748396</v>
      </c>
      <c r="F80" s="41">
        <f t="shared" si="4"/>
        <v>-73968565.76964329</v>
      </c>
      <c r="G80" s="40">
        <f t="shared" si="5"/>
        <v>6.168553512473124E-12</v>
      </c>
      <c r="H80" s="66">
        <f t="shared" si="6"/>
        <v>-112.09816663389772</v>
      </c>
    </row>
    <row r="81" spans="2:8" ht="12.75">
      <c r="B81" s="3">
        <f t="shared" si="0"/>
        <v>241</v>
      </c>
      <c r="C81" s="58">
        <f t="shared" si="1"/>
        <v>-24.654299999999925</v>
      </c>
      <c r="D81" s="5">
        <f t="shared" si="7"/>
        <v>-0.30901699437473007</v>
      </c>
      <c r="E81" s="6">
        <f t="shared" si="3"/>
        <v>-0.15643446504011801</v>
      </c>
      <c r="F81" s="41">
        <f t="shared" si="4"/>
        <v>-76500183.35112296</v>
      </c>
      <c r="G81" s="40">
        <f t="shared" si="5"/>
        <v>4.084889307561282E-13</v>
      </c>
      <c r="H81" s="66">
        <f t="shared" si="6"/>
        <v>-123.88819707495497</v>
      </c>
    </row>
    <row r="82" spans="2:8" ht="12.75">
      <c r="B82" s="3">
        <f t="shared" si="0"/>
        <v>240</v>
      </c>
      <c r="C82" s="58">
        <f t="shared" si="1"/>
        <v>-24.551999999999925</v>
      </c>
      <c r="D82" s="5">
        <f t="shared" si="7"/>
        <v>2.3031403173501275E-13</v>
      </c>
      <c r="E82" s="6">
        <f t="shared" si="3"/>
        <v>1.1515701586750637E-13</v>
      </c>
      <c r="F82" s="41">
        <f t="shared" si="4"/>
        <v>-77132382.83093637</v>
      </c>
      <c r="G82" s="40">
        <f t="shared" si="5"/>
        <v>1.2095497545904411E-61</v>
      </c>
      <c r="H82" s="66">
        <f t="shared" si="6"/>
        <v>-609.1737626231686</v>
      </c>
    </row>
    <row r="83" spans="2:8" ht="12.75">
      <c r="B83" s="3">
        <f t="shared" si="0"/>
        <v>239</v>
      </c>
      <c r="C83" s="58">
        <f t="shared" si="1"/>
        <v>-24.449699999999925</v>
      </c>
      <c r="D83" s="5">
        <f t="shared" si="7"/>
        <v>0.3090169943751546</v>
      </c>
      <c r="E83" s="6">
        <f t="shared" si="3"/>
        <v>0.15643446504033845</v>
      </c>
      <c r="F83" s="41">
        <f t="shared" si="4"/>
        <v>-75865327.05774997</v>
      </c>
      <c r="G83" s="40">
        <f t="shared" si="5"/>
        <v>4.1535417074946894E-13</v>
      </c>
      <c r="H83" s="66">
        <f t="shared" si="6"/>
        <v>-123.81581424239587</v>
      </c>
    </row>
    <row r="84" spans="2:8" ht="12.75">
      <c r="B84" s="3">
        <f aca="true" t="shared" si="8" ref="B84:B119">1+B85</f>
        <v>238</v>
      </c>
      <c r="C84" s="58">
        <f aca="true" t="shared" si="9" ref="C84:C119">C85-df</f>
        <v>-24.347399999999926</v>
      </c>
      <c r="D84" s="5">
        <f aca="true" t="shared" si="10" ref="D84:D115">SIN((PI()*fakt*C84)/(fc_boc_1*fakt))</f>
        <v>0.5877852522926508</v>
      </c>
      <c r="E84" s="6">
        <f aca="true" t="shared" si="11" ref="E84:E119">SIN((PI()*fakt*C84)/(2*fs_1*fakt))</f>
        <v>0.30901699437505187</v>
      </c>
      <c r="F84" s="41">
        <f aca="true" t="shared" si="12" ref="F84:F119">PI()*C84*fakt*COS((PI()*fakt*C84)/(2*fs_1*fakt))</f>
        <v>-72745944.84782575</v>
      </c>
      <c r="G84" s="40">
        <f aca="true" t="shared" si="13" ref="G84:G119">fc_boc_1*fakt*((E84*D84)/F84)^2</f>
        <v>6.377642255233892E-12</v>
      </c>
      <c r="H84" s="66">
        <f aca="true" t="shared" si="14" ref="H84:H119">LOG10(G84)*10</f>
        <v>-111.95339845540741</v>
      </c>
    </row>
    <row r="85" spans="2:8" ht="12.75">
      <c r="B85" s="3">
        <f t="shared" si="8"/>
        <v>237</v>
      </c>
      <c r="C85" s="58">
        <f t="shared" si="9"/>
        <v>-24.245099999999926</v>
      </c>
      <c r="D85" s="5">
        <f t="shared" si="10"/>
        <v>0.8090169943750776</v>
      </c>
      <c r="E85" s="6">
        <f t="shared" si="11"/>
        <v>0.45399049973964545</v>
      </c>
      <c r="F85" s="41">
        <f t="shared" si="12"/>
        <v>-67866388.12444833</v>
      </c>
      <c r="G85" s="40">
        <f t="shared" si="13"/>
        <v>2.9962288375605935E-11</v>
      </c>
      <c r="H85" s="66">
        <f t="shared" si="14"/>
        <v>-105.23425020380273</v>
      </c>
    </row>
    <row r="86" spans="2:8" ht="12.75">
      <c r="B86" s="3">
        <f t="shared" si="8"/>
        <v>236</v>
      </c>
      <c r="C86" s="58">
        <f t="shared" si="9"/>
        <v>-24.142799999999927</v>
      </c>
      <c r="D86" s="5">
        <f t="shared" si="10"/>
        <v>0.9510565162952226</v>
      </c>
      <c r="E86" s="6">
        <f t="shared" si="11"/>
        <v>0.5877852522925634</v>
      </c>
      <c r="F86" s="41">
        <f t="shared" si="12"/>
        <v>-61361385.05140926</v>
      </c>
      <c r="G86" s="40">
        <f t="shared" si="13"/>
        <v>8.490540686830022E-11</v>
      </c>
      <c r="H86" s="66">
        <f t="shared" si="14"/>
        <v>-100.71064652532273</v>
      </c>
    </row>
    <row r="87" spans="2:8" ht="12.75">
      <c r="B87" s="3">
        <f t="shared" si="8"/>
        <v>235</v>
      </c>
      <c r="C87" s="58">
        <f t="shared" si="9"/>
        <v>-24.040499999999927</v>
      </c>
      <c r="D87" s="5">
        <f t="shared" si="10"/>
        <v>1</v>
      </c>
      <c r="E87" s="6">
        <f t="shared" si="11"/>
        <v>0.7071067811866271</v>
      </c>
      <c r="F87" s="41">
        <f t="shared" si="12"/>
        <v>-53404563.637391925</v>
      </c>
      <c r="G87" s="40">
        <f t="shared" si="13"/>
        <v>1.7934484430287012E-10</v>
      </c>
      <c r="H87" s="66">
        <f t="shared" si="14"/>
        <v>-97.46311103643703</v>
      </c>
    </row>
    <row r="88" spans="2:8" ht="12.75">
      <c r="B88" s="3">
        <f t="shared" si="8"/>
        <v>234</v>
      </c>
      <c r="C88" s="58">
        <f t="shared" si="9"/>
        <v>-23.938199999999927</v>
      </c>
      <c r="D88" s="5">
        <f t="shared" si="10"/>
        <v>0.9510565162950835</v>
      </c>
      <c r="E88" s="6">
        <f t="shared" si="11"/>
        <v>0.8090169943750141</v>
      </c>
      <c r="F88" s="41">
        <f t="shared" si="12"/>
        <v>-44203845.17463963</v>
      </c>
      <c r="G88" s="40">
        <f t="shared" si="13"/>
        <v>3.0994417285207655E-10</v>
      </c>
      <c r="H88" s="66">
        <f t="shared" si="14"/>
        <v>-95.08716524248615</v>
      </c>
    </row>
    <row r="89" spans="2:8" ht="12.75">
      <c r="B89" s="3">
        <f t="shared" si="8"/>
        <v>233</v>
      </c>
      <c r="C89" s="58">
        <f t="shared" si="9"/>
        <v>-23.835899999999928</v>
      </c>
      <c r="D89" s="5">
        <f t="shared" si="10"/>
        <v>0.8090169943748214</v>
      </c>
      <c r="E89" s="6">
        <f t="shared" si="11"/>
        <v>0.8910065241884165</v>
      </c>
      <c r="F89" s="41">
        <f t="shared" si="12"/>
        <v>-33996029.09754239</v>
      </c>
      <c r="G89" s="40">
        <f t="shared" si="13"/>
        <v>4.599348377602267E-10</v>
      </c>
      <c r="H89" s="66">
        <f t="shared" si="14"/>
        <v>-93.37303693548361</v>
      </c>
    </row>
    <row r="90" spans="2:8" ht="12.75">
      <c r="B90" s="3">
        <f t="shared" si="8"/>
        <v>232</v>
      </c>
      <c r="C90" s="58">
        <f t="shared" si="9"/>
        <v>-23.733599999999928</v>
      </c>
      <c r="D90" s="5">
        <f t="shared" si="10"/>
        <v>0.5877852522922984</v>
      </c>
      <c r="E90" s="6">
        <f t="shared" si="11"/>
        <v>0.951056516295187</v>
      </c>
      <c r="F90" s="41">
        <f t="shared" si="12"/>
        <v>-23040709.874339636</v>
      </c>
      <c r="G90" s="40">
        <f t="shared" si="13"/>
        <v>6.021905619965331E-10</v>
      </c>
      <c r="H90" s="66">
        <f t="shared" si="14"/>
        <v>-92.20266055374151</v>
      </c>
    </row>
    <row r="91" spans="2:8" ht="12.75">
      <c r="B91" s="3">
        <f t="shared" si="8"/>
        <v>231</v>
      </c>
      <c r="C91" s="58">
        <f t="shared" si="9"/>
        <v>-23.63129999999993</v>
      </c>
      <c r="D91" s="5">
        <f t="shared" si="10"/>
        <v>0.30901699437474034</v>
      </c>
      <c r="E91" s="6">
        <f t="shared" si="11"/>
        <v>0.9876883405951548</v>
      </c>
      <c r="F91" s="41">
        <f t="shared" si="12"/>
        <v>-11613681.93122399</v>
      </c>
      <c r="G91" s="40">
        <f t="shared" si="13"/>
        <v>7.065458676660463E-10</v>
      </c>
      <c r="H91" s="66">
        <f t="shared" si="14"/>
        <v>-91.50859639296442</v>
      </c>
    </row>
    <row r="92" spans="2:8" ht="12.75">
      <c r="B92" s="3">
        <f t="shared" si="8"/>
        <v>230</v>
      </c>
      <c r="C92" s="58">
        <f t="shared" si="9"/>
        <v>-23.52899999999993</v>
      </c>
      <c r="D92" s="5">
        <f t="shared" si="10"/>
        <v>-2.1953337585312038E-13</v>
      </c>
      <c r="E92" s="6">
        <f t="shared" si="11"/>
        <v>1</v>
      </c>
      <c r="F92" s="41">
        <f t="shared" si="12"/>
        <v>8.113792603767221E-06</v>
      </c>
      <c r="G92" s="40">
        <f t="shared" si="13"/>
        <v>7.489088110866952E-10</v>
      </c>
      <c r="H92" s="66">
        <f t="shared" si="14"/>
        <v>-91.25571059807649</v>
      </c>
    </row>
    <row r="93" spans="2:8" ht="12.75">
      <c r="B93" s="3">
        <f t="shared" si="8"/>
        <v>229</v>
      </c>
      <c r="C93" s="58">
        <f t="shared" si="9"/>
        <v>-23.42669999999993</v>
      </c>
      <c r="D93" s="5">
        <f t="shared" si="10"/>
        <v>-0.3090169943751579</v>
      </c>
      <c r="E93" s="6">
        <f t="shared" si="11"/>
        <v>0.9876883405951205</v>
      </c>
      <c r="F93" s="41">
        <f t="shared" si="12"/>
        <v>11513130.572528055</v>
      </c>
      <c r="G93" s="40">
        <f t="shared" si="13"/>
        <v>7.189411728327573E-10</v>
      </c>
      <c r="H93" s="66">
        <f t="shared" si="14"/>
        <v>-91.43306644191989</v>
      </c>
    </row>
    <row r="94" spans="2:8" ht="12.75">
      <c r="B94" s="3">
        <f t="shared" si="8"/>
        <v>228</v>
      </c>
      <c r="C94" s="58">
        <f t="shared" si="9"/>
        <v>-23.32439999999993</v>
      </c>
      <c r="D94" s="5">
        <f t="shared" si="10"/>
        <v>-0.5877852522926535</v>
      </c>
      <c r="E94" s="6">
        <f t="shared" si="11"/>
        <v>0.9510565162951191</v>
      </c>
      <c r="F94" s="41">
        <f t="shared" si="12"/>
        <v>22643456.25583184</v>
      </c>
      <c r="G94" s="40">
        <f t="shared" si="13"/>
        <v>6.23505401833105E-10</v>
      </c>
      <c r="H94" s="66">
        <f t="shared" si="14"/>
        <v>-92.05159779593382</v>
      </c>
    </row>
    <row r="95" spans="2:8" ht="12.75">
      <c r="B95" s="3">
        <f t="shared" si="8"/>
        <v>227</v>
      </c>
      <c r="C95" s="58">
        <f t="shared" si="9"/>
        <v>-23.22209999999993</v>
      </c>
      <c r="D95" s="5">
        <f t="shared" si="10"/>
        <v>-0.8090169943750712</v>
      </c>
      <c r="E95" s="6">
        <f t="shared" si="11"/>
        <v>0.89100652418832</v>
      </c>
      <c r="F95" s="41">
        <f t="shared" si="12"/>
        <v>33120594.871868417</v>
      </c>
      <c r="G95" s="40">
        <f t="shared" si="13"/>
        <v>4.845699005832469E-10</v>
      </c>
      <c r="H95" s="66">
        <f t="shared" si="14"/>
        <v>-93.14643565882756</v>
      </c>
    </row>
    <row r="96" spans="2:8" ht="12.75">
      <c r="B96" s="3">
        <f t="shared" si="8"/>
        <v>226</v>
      </c>
      <c r="C96" s="58">
        <f t="shared" si="9"/>
        <v>-23.11979999999993</v>
      </c>
      <c r="D96" s="5">
        <f t="shared" si="10"/>
        <v>-0.9510565162952191</v>
      </c>
      <c r="E96" s="6">
        <f t="shared" si="11"/>
        <v>0.8090169943748851</v>
      </c>
      <c r="F96" s="41">
        <f t="shared" si="12"/>
        <v>42692602.604579374</v>
      </c>
      <c r="G96" s="40">
        <f t="shared" si="13"/>
        <v>3.322754939438774E-10</v>
      </c>
      <c r="H96" s="66">
        <f t="shared" si="14"/>
        <v>-94.78501687723409</v>
      </c>
    </row>
    <row r="97" spans="2:8" ht="12.75">
      <c r="B97" s="3">
        <f t="shared" si="8"/>
        <v>225</v>
      </c>
      <c r="C97" s="58">
        <f t="shared" si="9"/>
        <v>-23.01749999999993</v>
      </c>
      <c r="D97" s="5">
        <f t="shared" si="10"/>
        <v>-1</v>
      </c>
      <c r="E97" s="6">
        <f t="shared" si="11"/>
        <v>0.7071067811864719</v>
      </c>
      <c r="F97" s="41">
        <f t="shared" si="12"/>
        <v>51132029.01453542</v>
      </c>
      <c r="G97" s="40">
        <f t="shared" si="13"/>
        <v>1.956408696615763E-10</v>
      </c>
      <c r="H97" s="66">
        <f t="shared" si="14"/>
        <v>-97.08540415323336</v>
      </c>
    </row>
    <row r="98" spans="2:8" ht="12.75">
      <c r="B98" s="3">
        <f t="shared" si="8"/>
        <v>224</v>
      </c>
      <c r="C98" s="58">
        <f t="shared" si="9"/>
        <v>-22.91519999999993</v>
      </c>
      <c r="D98" s="5">
        <f t="shared" si="10"/>
        <v>-0.9510565162950868</v>
      </c>
      <c r="E98" s="6">
        <f t="shared" si="11"/>
        <v>0.5877852522923858</v>
      </c>
      <c r="F98" s="41">
        <f t="shared" si="12"/>
        <v>58241314.62507572</v>
      </c>
      <c r="G98" s="40">
        <f t="shared" si="13"/>
        <v>9.424608460082769E-11</v>
      </c>
      <c r="H98" s="66">
        <f t="shared" si="14"/>
        <v>-100.2573668326091</v>
      </c>
    </row>
    <row r="99" spans="2:8" ht="12.75">
      <c r="B99" s="3">
        <f t="shared" si="8"/>
        <v>223</v>
      </c>
      <c r="C99" s="58">
        <f t="shared" si="9"/>
        <v>-22.81289999999993</v>
      </c>
      <c r="D99" s="5">
        <f t="shared" si="10"/>
        <v>-0.8090169943748279</v>
      </c>
      <c r="E99" s="6">
        <f t="shared" si="11"/>
        <v>0.45399049973945615</v>
      </c>
      <c r="F99" s="41">
        <f t="shared" si="12"/>
        <v>63857403.171956204</v>
      </c>
      <c r="G99" s="40">
        <f t="shared" si="13"/>
        <v>3.384246165751577E-11</v>
      </c>
      <c r="H99" s="66">
        <f t="shared" si="14"/>
        <v>-104.7053805445711</v>
      </c>
    </row>
    <row r="100" spans="2:8" ht="12.75">
      <c r="B100" s="3">
        <f t="shared" si="8"/>
        <v>222</v>
      </c>
      <c r="C100" s="58">
        <f t="shared" si="9"/>
        <v>-22.710599999999932</v>
      </c>
      <c r="D100" s="5">
        <f t="shared" si="10"/>
        <v>-0.587785252292307</v>
      </c>
      <c r="E100" s="6">
        <f t="shared" si="11"/>
        <v>0.3090169943748498</v>
      </c>
      <c r="F100" s="41">
        <f t="shared" si="12"/>
        <v>67855461.16058165</v>
      </c>
      <c r="G100" s="40">
        <f t="shared" si="13"/>
        <v>7.330069959916479E-12</v>
      </c>
      <c r="H100" s="66">
        <f t="shared" si="14"/>
        <v>-111.34891880330129</v>
      </c>
    </row>
    <row r="101" spans="2:8" ht="12.75">
      <c r="B101" s="3">
        <f t="shared" si="8"/>
        <v>221</v>
      </c>
      <c r="C101" s="58">
        <f t="shared" si="9"/>
        <v>-22.608299999999932</v>
      </c>
      <c r="D101" s="5">
        <f t="shared" si="10"/>
        <v>-0.3090169943747641</v>
      </c>
      <c r="E101" s="6">
        <f t="shared" si="11"/>
        <v>0.15643446504013567</v>
      </c>
      <c r="F101" s="41">
        <f t="shared" si="12"/>
        <v>70151620.41741963</v>
      </c>
      <c r="G101" s="40">
        <f t="shared" si="13"/>
        <v>4.857690380470792E-13</v>
      </c>
      <c r="H101" s="66">
        <f t="shared" si="14"/>
        <v>-123.13570169715787</v>
      </c>
    </row>
    <row r="102" spans="2:8" ht="12.75">
      <c r="B102" s="3">
        <f t="shared" si="8"/>
        <v>220</v>
      </c>
      <c r="C102" s="58">
        <f t="shared" si="9"/>
        <v>-22.505999999999933</v>
      </c>
      <c r="D102" s="5">
        <f t="shared" si="10"/>
        <v>1.9454186525602601E-13</v>
      </c>
      <c r="E102" s="6">
        <f t="shared" si="11"/>
        <v>-9.727093262801301E-14</v>
      </c>
      <c r="F102" s="41">
        <f t="shared" si="12"/>
        <v>70704684.26169167</v>
      </c>
      <c r="G102" s="40">
        <f t="shared" si="13"/>
        <v>7.327765623986905E-62</v>
      </c>
      <c r="H102" s="66">
        <f t="shared" si="14"/>
        <v>-611.3502842987473</v>
      </c>
    </row>
    <row r="103" spans="2:8" ht="12.75">
      <c r="B103" s="3">
        <f t="shared" si="8"/>
        <v>219</v>
      </c>
      <c r="C103" s="58">
        <f t="shared" si="9"/>
        <v>-22.403699999999933</v>
      </c>
      <c r="D103" s="5">
        <f t="shared" si="10"/>
        <v>0.30901699437513414</v>
      </c>
      <c r="E103" s="6">
        <f t="shared" si="11"/>
        <v>-0.15643446504032782</v>
      </c>
      <c r="F103" s="41">
        <f t="shared" si="12"/>
        <v>69516764.12404718</v>
      </c>
      <c r="G103" s="40">
        <f t="shared" si="13"/>
        <v>4.946820455656461E-13</v>
      </c>
      <c r="H103" s="66">
        <f t="shared" si="14"/>
        <v>-123.05673852023668</v>
      </c>
    </row>
    <row r="104" spans="2:8" ht="12.75">
      <c r="B104" s="3">
        <f t="shared" si="8"/>
        <v>218</v>
      </c>
      <c r="C104" s="58">
        <f t="shared" si="9"/>
        <v>-22.301399999999933</v>
      </c>
      <c r="D104" s="5">
        <f t="shared" si="10"/>
        <v>0.5877852522926333</v>
      </c>
      <c r="E104" s="6">
        <f t="shared" si="11"/>
        <v>-0.3090169943750416</v>
      </c>
      <c r="F104" s="41">
        <f t="shared" si="12"/>
        <v>66632840.238765</v>
      </c>
      <c r="G104" s="40">
        <f t="shared" si="13"/>
        <v>7.60153118225361E-12</v>
      </c>
      <c r="H104" s="66">
        <f t="shared" si="14"/>
        <v>-111.19098918636982</v>
      </c>
    </row>
    <row r="105" spans="2:8" ht="12.75">
      <c r="B105" s="3">
        <f t="shared" si="8"/>
        <v>217</v>
      </c>
      <c r="C105" s="58">
        <f t="shared" si="9"/>
        <v>-22.199099999999934</v>
      </c>
      <c r="D105" s="5">
        <f t="shared" si="10"/>
        <v>0.8090169943750649</v>
      </c>
      <c r="E105" s="6">
        <f t="shared" si="11"/>
        <v>-0.45399049973963584</v>
      </c>
      <c r="F105" s="41">
        <f t="shared" si="12"/>
        <v>62139266.76373575</v>
      </c>
      <c r="G105" s="40">
        <f t="shared" si="13"/>
        <v>3.573980708380442E-11</v>
      </c>
      <c r="H105" s="66">
        <f t="shared" si="14"/>
        <v>-104.46847796057159</v>
      </c>
    </row>
    <row r="106" spans="2:8" ht="12.75">
      <c r="B106" s="3">
        <f t="shared" si="8"/>
        <v>216</v>
      </c>
      <c r="C106" s="58">
        <f t="shared" si="9"/>
        <v>-22.096799999999934</v>
      </c>
      <c r="D106" s="5">
        <f t="shared" si="10"/>
        <v>0.9510565162952158</v>
      </c>
      <c r="E106" s="6">
        <f t="shared" si="11"/>
        <v>-0.5877852522925546</v>
      </c>
      <c r="F106" s="41">
        <f t="shared" si="12"/>
        <v>56161267.67417164</v>
      </c>
      <c r="G106" s="40">
        <f t="shared" si="13"/>
        <v>1.0135655737604089E-10</v>
      </c>
      <c r="H106" s="66">
        <f t="shared" si="14"/>
        <v>-99.94148148893947</v>
      </c>
    </row>
    <row r="107" spans="2:8" ht="12.75">
      <c r="B107" s="3">
        <f t="shared" si="8"/>
        <v>215</v>
      </c>
      <c r="C107" s="58">
        <f t="shared" si="9"/>
        <v>-21.994499999999935</v>
      </c>
      <c r="D107" s="5">
        <f t="shared" si="10"/>
        <v>1</v>
      </c>
      <c r="E107" s="6">
        <f t="shared" si="11"/>
        <v>-0.7071067811866144</v>
      </c>
      <c r="F107" s="41">
        <f t="shared" si="12"/>
        <v>48859494.39165733</v>
      </c>
      <c r="G107" s="40">
        <f t="shared" si="13"/>
        <v>2.1426325638994668E-10</v>
      </c>
      <c r="H107" s="66">
        <f t="shared" si="14"/>
        <v>-96.69052298931473</v>
      </c>
    </row>
    <row r="108" spans="2:8" ht="12.75">
      <c r="B108" s="3">
        <f t="shared" si="8"/>
        <v>214</v>
      </c>
      <c r="C108" s="58">
        <f t="shared" si="9"/>
        <v>-21.892199999999935</v>
      </c>
      <c r="D108" s="5">
        <f t="shared" si="10"/>
        <v>0.9510565162950946</v>
      </c>
      <c r="E108" s="6">
        <f t="shared" si="11"/>
        <v>-0.8090169943750035</v>
      </c>
      <c r="F108" s="41">
        <f t="shared" si="12"/>
        <v>40425738.74945775</v>
      </c>
      <c r="G108" s="40">
        <f t="shared" si="13"/>
        <v>3.70584835546498E-10</v>
      </c>
      <c r="H108" s="66">
        <f t="shared" si="14"/>
        <v>-94.31112356126734</v>
      </c>
    </row>
    <row r="109" spans="2:8" ht="12.75">
      <c r="B109" s="3">
        <f t="shared" si="8"/>
        <v>213</v>
      </c>
      <c r="C109" s="58">
        <f t="shared" si="9"/>
        <v>-21.789899999999935</v>
      </c>
      <c r="D109" s="5">
        <f t="shared" si="10"/>
        <v>0.8090169943748342</v>
      </c>
      <c r="E109" s="6">
        <f t="shared" si="11"/>
        <v>-0.8910065241884116</v>
      </c>
      <c r="F109" s="41">
        <f t="shared" si="12"/>
        <v>31077915.011917096</v>
      </c>
      <c r="G109" s="40">
        <f t="shared" si="13"/>
        <v>5.5036263543751E-10</v>
      </c>
      <c r="H109" s="66">
        <f t="shared" si="14"/>
        <v>-92.59351058373808</v>
      </c>
    </row>
    <row r="110" spans="2:8" ht="12.75">
      <c r="B110" s="3">
        <f t="shared" si="8"/>
        <v>212</v>
      </c>
      <c r="C110" s="58">
        <f t="shared" si="9"/>
        <v>-21.687599999999936</v>
      </c>
      <c r="D110" s="5">
        <f t="shared" si="10"/>
        <v>0.5877852522923158</v>
      </c>
      <c r="E110" s="6">
        <f t="shared" si="11"/>
        <v>-0.9510565162951836</v>
      </c>
      <c r="F110" s="41">
        <f t="shared" si="12"/>
        <v>21054441.781724855</v>
      </c>
      <c r="G110" s="40">
        <f t="shared" si="13"/>
        <v>7.211708973144563E-10</v>
      </c>
      <c r="H110" s="66">
        <f t="shared" si="14"/>
        <v>-91.4196180744986</v>
      </c>
    </row>
    <row r="111" spans="2:8" ht="12.75">
      <c r="B111" s="3">
        <f t="shared" si="8"/>
        <v>211</v>
      </c>
      <c r="C111" s="58">
        <f t="shared" si="9"/>
        <v>-21.585299999999936</v>
      </c>
      <c r="D111" s="5">
        <f t="shared" si="10"/>
        <v>0.3090169943747608</v>
      </c>
      <c r="E111" s="6">
        <f t="shared" si="11"/>
        <v>-0.9876883405951531</v>
      </c>
      <c r="F111" s="41">
        <f t="shared" si="12"/>
        <v>10608168.344105756</v>
      </c>
      <c r="G111" s="40">
        <f t="shared" si="13"/>
        <v>8.468361906634533E-10</v>
      </c>
      <c r="H111" s="66">
        <f t="shared" si="14"/>
        <v>-90.72200590107542</v>
      </c>
    </row>
    <row r="112" spans="2:8" ht="12.75">
      <c r="B112" s="3">
        <f t="shared" si="8"/>
        <v>210</v>
      </c>
      <c r="C112" s="58">
        <f t="shared" si="9"/>
        <v>-21.482999999999937</v>
      </c>
      <c r="D112" s="5">
        <f t="shared" si="10"/>
        <v>-1.9797206408933565E-13</v>
      </c>
      <c r="E112" s="6">
        <f t="shared" si="11"/>
        <v>-1</v>
      </c>
      <c r="F112" s="41">
        <f t="shared" si="12"/>
        <v>-6.6806499537615735E-06</v>
      </c>
      <c r="G112" s="40">
        <f t="shared" si="13"/>
        <v>8.983509321198675E-10</v>
      </c>
      <c r="H112" s="66">
        <f t="shared" si="14"/>
        <v>-90.46553977240302</v>
      </c>
    </row>
    <row r="113" spans="2:8" ht="12.75">
      <c r="B113" s="3">
        <f t="shared" si="8"/>
        <v>209</v>
      </c>
      <c r="C113" s="58">
        <f t="shared" si="9"/>
        <v>-21.380699999999937</v>
      </c>
      <c r="D113" s="5">
        <f t="shared" si="10"/>
        <v>-0.30901699437512387</v>
      </c>
      <c r="E113" s="6">
        <f t="shared" si="11"/>
        <v>-0.9876883405951232</v>
      </c>
      <c r="F113" s="41">
        <f t="shared" si="12"/>
        <v>-10507616.985406514</v>
      </c>
      <c r="G113" s="40">
        <f t="shared" si="13"/>
        <v>8.631211291985772E-10</v>
      </c>
      <c r="H113" s="66">
        <f t="shared" si="14"/>
        <v>-90.63928251734316</v>
      </c>
    </row>
    <row r="114" spans="2:8" ht="12.75">
      <c r="B114" s="3">
        <f t="shared" si="8"/>
        <v>208</v>
      </c>
      <c r="C114" s="58">
        <f t="shared" si="9"/>
        <v>-21.278399999999937</v>
      </c>
      <c r="D114" s="5">
        <f t="shared" si="10"/>
        <v>-0.5877852522926247</v>
      </c>
      <c r="E114" s="6">
        <f t="shared" si="11"/>
        <v>-0.9510565162951247</v>
      </c>
      <c r="F114" s="41">
        <f t="shared" si="12"/>
        <v>-20657188.163213875</v>
      </c>
      <c r="G114" s="40">
        <f t="shared" si="13"/>
        <v>7.491749447321769E-10</v>
      </c>
      <c r="H114" s="66">
        <f t="shared" si="14"/>
        <v>-91.25416755517988</v>
      </c>
    </row>
    <row r="115" spans="2:8" ht="12.75">
      <c r="B115" s="3">
        <f t="shared" si="8"/>
        <v>207</v>
      </c>
      <c r="C115" s="58">
        <f t="shared" si="9"/>
        <v>-21.176099999999938</v>
      </c>
      <c r="D115" s="5">
        <f t="shared" si="10"/>
        <v>-0.8090169943750586</v>
      </c>
      <c r="E115" s="6">
        <f t="shared" si="11"/>
        <v>-0.8910065241883249</v>
      </c>
      <c r="F115" s="41">
        <f t="shared" si="12"/>
        <v>-30202480.7862406</v>
      </c>
      <c r="G115" s="40">
        <f t="shared" si="13"/>
        <v>5.827301082208378E-10</v>
      </c>
      <c r="H115" s="66">
        <f t="shared" si="14"/>
        <v>-92.34532542410336</v>
      </c>
    </row>
    <row r="116" spans="2:8" ht="12.75">
      <c r="B116" s="3">
        <f t="shared" si="8"/>
        <v>206</v>
      </c>
      <c r="C116" s="58">
        <f t="shared" si="9"/>
        <v>-21.073799999999938</v>
      </c>
      <c r="D116" s="5">
        <f>SIN((PI()*fakt*C116)/(fc_boc_1*fakt))</f>
        <v>-0.9510565162952125</v>
      </c>
      <c r="E116" s="6">
        <f t="shared" si="11"/>
        <v>-0.8090169943748914</v>
      </c>
      <c r="F116" s="41">
        <f t="shared" si="12"/>
        <v>-38914496.17939478</v>
      </c>
      <c r="G116" s="40">
        <f t="shared" si="13"/>
        <v>3.9992702254401956E-10</v>
      </c>
      <c r="H116" s="66">
        <f t="shared" si="14"/>
        <v>-93.980192501669</v>
      </c>
    </row>
    <row r="117" spans="2:8" ht="12.75">
      <c r="B117" s="3">
        <f t="shared" si="8"/>
        <v>205</v>
      </c>
      <c r="C117" s="58">
        <f t="shared" si="9"/>
        <v>-20.97149999999994</v>
      </c>
      <c r="D117" s="5">
        <f>SIN((PI()*fakt*C117)/(fc_boc_1*fakt))</f>
        <v>-1</v>
      </c>
      <c r="E117" s="6">
        <f t="shared" si="11"/>
        <v>-0.7071067811864794</v>
      </c>
      <c r="F117" s="41">
        <f t="shared" si="12"/>
        <v>-46586959.76879844</v>
      </c>
      <c r="G117" s="40">
        <f t="shared" si="13"/>
        <v>2.356768358505109E-10</v>
      </c>
      <c r="H117" s="66">
        <f t="shared" si="14"/>
        <v>-96.27683101212101</v>
      </c>
    </row>
    <row r="118" spans="2:8" ht="12.75">
      <c r="B118" s="3">
        <f t="shared" si="8"/>
        <v>204</v>
      </c>
      <c r="C118" s="58">
        <f t="shared" si="9"/>
        <v>-20.86919999999994</v>
      </c>
      <c r="D118" s="5">
        <f>SIN((PI()*fakt*C118)/(fc_boc_1*fakt))</f>
        <v>-0.9510565162950979</v>
      </c>
      <c r="E118" s="6">
        <f t="shared" si="11"/>
        <v>-0.5877852522924003</v>
      </c>
      <c r="F118" s="41">
        <f t="shared" si="12"/>
        <v>-53041197.24783613</v>
      </c>
      <c r="G118" s="40">
        <f t="shared" si="13"/>
        <v>1.1363157297509606E-10</v>
      </c>
      <c r="H118" s="66">
        <f t="shared" si="14"/>
        <v>-99.44500981444338</v>
      </c>
    </row>
    <row r="119" spans="2:8" ht="12.75">
      <c r="B119" s="3">
        <f t="shared" si="8"/>
        <v>203</v>
      </c>
      <c r="C119" s="58">
        <f t="shared" si="9"/>
        <v>-20.76689999999994</v>
      </c>
      <c r="D119" s="5">
        <f>SIN((PI()*fakt*C119)/(fc_boc_1*fakt))</f>
        <v>-0.8090169943748405</v>
      </c>
      <c r="E119" s="6">
        <f t="shared" si="11"/>
        <v>-0.45399049973946576</v>
      </c>
      <c r="F119" s="41">
        <f t="shared" si="12"/>
        <v>-58130281.81124232</v>
      </c>
      <c r="G119" s="40">
        <f t="shared" si="13"/>
        <v>4.083942283886394E-11</v>
      </c>
      <c r="H119" s="66">
        <f t="shared" si="14"/>
        <v>-103.88920404187178</v>
      </c>
    </row>
    <row r="120" spans="2:8" ht="12.75">
      <c r="B120" s="3">
        <f aca="true" t="shared" si="15" ref="B120:B183">1+B121</f>
        <v>202</v>
      </c>
      <c r="C120" s="58">
        <f aca="true" t="shared" si="16" ref="C120:C183">C121-df</f>
        <v>-20.66459999999994</v>
      </c>
      <c r="D120" s="5">
        <f>SIN((PI()*fakt*C120)/(fc_boc_1*fakt))</f>
        <v>-0.5877852522923246</v>
      </c>
      <c r="E120" s="6">
        <f aca="true" t="shared" si="17" ref="E120:E183">SIN((PI()*fakt*C120)/(2*fs_1*fakt))</f>
        <v>-0.3090169943748601</v>
      </c>
      <c r="F120" s="41">
        <f aca="true" t="shared" si="18" ref="F120:F183">PI()*C120*fakt*COS((PI()*fakt*C120)/(2*fs_1*fakt))</f>
        <v>-61742356.55152001</v>
      </c>
      <c r="G120" s="40">
        <f aca="true" t="shared" si="19" ref="G120:G183">fc_boc_1*fakt*((E120*D120)/F120)^2</f>
        <v>8.853425348117142E-12</v>
      </c>
      <c r="H120" s="66">
        <f aca="true" t="shared" si="20" ref="H120:H183">LOG10(G120)*10</f>
        <v>-110.52888670322041</v>
      </c>
    </row>
    <row r="121" spans="2:8" ht="12.75">
      <c r="B121" s="3">
        <f t="shared" si="15"/>
        <v>201</v>
      </c>
      <c r="C121" s="58">
        <f t="shared" si="16"/>
        <v>-20.56229999999994</v>
      </c>
      <c r="D121" s="5">
        <f aca="true" t="shared" si="21" ref="D121:D183">SIN((PI()*fakt*C121)/(fc_boc_1*fakt))</f>
        <v>-0.3090169943747778</v>
      </c>
      <c r="E121" s="6">
        <f t="shared" si="17"/>
        <v>-0.1564344650401428</v>
      </c>
      <c r="F121" s="41">
        <f t="shared" si="18"/>
        <v>-63803057.48371641</v>
      </c>
      <c r="G121" s="40">
        <f t="shared" si="19"/>
        <v>5.872489687696274E-13</v>
      </c>
      <c r="H121" s="66">
        <f t="shared" si="20"/>
        <v>-122.31177737186464</v>
      </c>
    </row>
    <row r="122" spans="2:8" ht="12.75">
      <c r="B122" s="3">
        <f t="shared" si="15"/>
        <v>200</v>
      </c>
      <c r="C122" s="58">
        <f t="shared" si="16"/>
        <v>-20.45999999999994</v>
      </c>
      <c r="D122" s="5">
        <f t="shared" si="21"/>
        <v>1.8008598084984229E-13</v>
      </c>
      <c r="E122" s="6">
        <f t="shared" si="17"/>
        <v>9.004299042492114E-14</v>
      </c>
      <c r="F122" s="41">
        <f t="shared" si="18"/>
        <v>-64276985.692446984</v>
      </c>
      <c r="G122" s="40">
        <f t="shared" si="19"/>
        <v>6.510648674559296E-62</v>
      </c>
      <c r="H122" s="66">
        <f t="shared" si="20"/>
        <v>-611.8637573927404</v>
      </c>
    </row>
    <row r="123" spans="2:8" ht="12.75">
      <c r="B123" s="3">
        <f t="shared" si="15"/>
        <v>199</v>
      </c>
      <c r="C123" s="58">
        <f t="shared" si="16"/>
        <v>-20.35769999999994</v>
      </c>
      <c r="D123" s="5">
        <f t="shared" si="21"/>
        <v>0.30901699437512037</v>
      </c>
      <c r="E123" s="6">
        <f t="shared" si="17"/>
        <v>0.15643446504032069</v>
      </c>
      <c r="F123" s="41">
        <f t="shared" si="18"/>
        <v>-63168201.190344304</v>
      </c>
      <c r="G123" s="40">
        <f t="shared" si="19"/>
        <v>5.991122847243661E-13</v>
      </c>
      <c r="H123" s="66">
        <f t="shared" si="20"/>
        <v>-122.22491775162923</v>
      </c>
    </row>
    <row r="124" spans="2:8" ht="12.75">
      <c r="B124" s="3">
        <f t="shared" si="15"/>
        <v>198</v>
      </c>
      <c r="C124" s="58">
        <f t="shared" si="16"/>
        <v>-20.25539999999994</v>
      </c>
      <c r="D124" s="5">
        <f t="shared" si="21"/>
        <v>0.5877852522926159</v>
      </c>
      <c r="E124" s="6">
        <f t="shared" si="17"/>
        <v>0.3090169943750314</v>
      </c>
      <c r="F124" s="41">
        <f t="shared" si="18"/>
        <v>-60519735.6297042</v>
      </c>
      <c r="G124" s="40">
        <f t="shared" si="19"/>
        <v>9.214752777914827E-12</v>
      </c>
      <c r="H124" s="66">
        <f t="shared" si="20"/>
        <v>-110.35516311950893</v>
      </c>
    </row>
    <row r="125" spans="2:8" ht="12.75">
      <c r="B125" s="3">
        <f t="shared" si="15"/>
        <v>197</v>
      </c>
      <c r="C125" s="58">
        <f t="shared" si="16"/>
        <v>-20.15309999999994</v>
      </c>
      <c r="D125" s="5">
        <f t="shared" si="21"/>
        <v>0.8090169943750523</v>
      </c>
      <c r="E125" s="6">
        <f t="shared" si="17"/>
        <v>0.4539904997396262</v>
      </c>
      <c r="F125" s="41">
        <f t="shared" si="18"/>
        <v>-56412145.40302308</v>
      </c>
      <c r="G125" s="40">
        <f t="shared" si="19"/>
        <v>4.336498687853652E-11</v>
      </c>
      <c r="H125" s="66">
        <f t="shared" si="20"/>
        <v>-103.62860780683323</v>
      </c>
    </row>
    <row r="126" spans="2:8" ht="12.75">
      <c r="B126" s="3">
        <f t="shared" si="15"/>
        <v>196</v>
      </c>
      <c r="C126" s="58">
        <f t="shared" si="16"/>
        <v>-20.050799999999942</v>
      </c>
      <c r="D126" s="5">
        <f t="shared" si="21"/>
        <v>0.9510565162952092</v>
      </c>
      <c r="E126" s="6">
        <f t="shared" si="17"/>
        <v>0.587785252292546</v>
      </c>
      <c r="F126" s="41">
        <f t="shared" si="18"/>
        <v>-50961150.29693393</v>
      </c>
      <c r="G126" s="40">
        <f t="shared" si="19"/>
        <v>1.2309692682570502E-10</v>
      </c>
      <c r="H126" s="66">
        <f t="shared" si="20"/>
        <v>-99.09752789305062</v>
      </c>
    </row>
    <row r="127" spans="2:8" ht="12.75">
      <c r="B127" s="3">
        <f t="shared" si="15"/>
        <v>195</v>
      </c>
      <c r="C127" s="58">
        <f t="shared" si="16"/>
        <v>-19.948499999999942</v>
      </c>
      <c r="D127" s="5">
        <f t="shared" si="21"/>
        <v>1</v>
      </c>
      <c r="E127" s="6">
        <f t="shared" si="17"/>
        <v>0.7071067811866093</v>
      </c>
      <c r="F127" s="41">
        <f t="shared" si="18"/>
        <v>-44314425.14592208</v>
      </c>
      <c r="G127" s="40">
        <f t="shared" si="19"/>
        <v>2.6046861345496384E-10</v>
      </c>
      <c r="H127" s="66">
        <f t="shared" si="20"/>
        <v>-95.8424460182531</v>
      </c>
    </row>
    <row r="128" spans="2:8" ht="12.75">
      <c r="B128" s="3">
        <f t="shared" si="15"/>
        <v>194</v>
      </c>
      <c r="C128" s="58">
        <f t="shared" si="16"/>
        <v>-19.846199999999943</v>
      </c>
      <c r="D128" s="5">
        <f t="shared" si="21"/>
        <v>0.951056516295099</v>
      </c>
      <c r="E128" s="6">
        <f t="shared" si="17"/>
        <v>0.8090169943749993</v>
      </c>
      <c r="F128" s="41">
        <f t="shared" si="18"/>
        <v>-36647632.32427514</v>
      </c>
      <c r="G128" s="40">
        <f t="shared" si="19"/>
        <v>4.5093270083662096E-10</v>
      </c>
      <c r="H128" s="66">
        <f t="shared" si="20"/>
        <v>-93.45888269288814</v>
      </c>
    </row>
    <row r="129" spans="2:8" ht="12.75">
      <c r="B129" s="3">
        <f t="shared" si="15"/>
        <v>193</v>
      </c>
      <c r="C129" s="58">
        <f t="shared" si="16"/>
        <v>-19.743899999999943</v>
      </c>
      <c r="D129" s="5">
        <f t="shared" si="21"/>
        <v>0.8090169943748469</v>
      </c>
      <c r="E129" s="6">
        <f t="shared" si="17"/>
        <v>0.8910065241884068</v>
      </c>
      <c r="F129" s="41">
        <f t="shared" si="18"/>
        <v>-28159800.926291674</v>
      </c>
      <c r="G129" s="40">
        <f t="shared" si="19"/>
        <v>6.70337523347307E-10</v>
      </c>
      <c r="H129" s="66">
        <f t="shared" si="20"/>
        <v>-91.7370646951189</v>
      </c>
    </row>
    <row r="130" spans="2:8" ht="12.75">
      <c r="B130" s="3">
        <f t="shared" si="15"/>
        <v>192</v>
      </c>
      <c r="C130" s="58">
        <f t="shared" si="16"/>
        <v>-19.641599999999944</v>
      </c>
      <c r="D130" s="5">
        <f t="shared" si="21"/>
        <v>0.5877852522923332</v>
      </c>
      <c r="E130" s="6">
        <f t="shared" si="17"/>
        <v>0.9510565162951803</v>
      </c>
      <c r="F130" s="41">
        <f t="shared" si="18"/>
        <v>-19068173.689109936</v>
      </c>
      <c r="G130" s="40">
        <f t="shared" si="19"/>
        <v>8.792400393039406E-10</v>
      </c>
      <c r="H130" s="66">
        <f t="shared" si="20"/>
        <v>-90.55892542999462</v>
      </c>
    </row>
    <row r="131" spans="2:8" ht="12.75">
      <c r="B131" s="3">
        <f t="shared" si="15"/>
        <v>191</v>
      </c>
      <c r="C131" s="58">
        <f t="shared" si="16"/>
        <v>-19.539299999999944</v>
      </c>
      <c r="D131" s="5">
        <f t="shared" si="21"/>
        <v>0.3090169943747881</v>
      </c>
      <c r="E131" s="6">
        <f t="shared" si="17"/>
        <v>0.9876883405951509</v>
      </c>
      <c r="F131" s="41">
        <f t="shared" si="18"/>
        <v>-9602654.756987594</v>
      </c>
      <c r="G131" s="40">
        <f t="shared" si="19"/>
        <v>1.0334693140135215E-09</v>
      </c>
      <c r="H131" s="66">
        <f t="shared" si="20"/>
        <v>-89.85702414007616</v>
      </c>
    </row>
    <row r="132" spans="2:8" ht="12.75">
      <c r="B132" s="3">
        <f t="shared" si="15"/>
        <v>190</v>
      </c>
      <c r="C132" s="58">
        <f t="shared" si="16"/>
        <v>-19.436999999999944</v>
      </c>
      <c r="D132" s="5">
        <f t="shared" si="21"/>
        <v>-1.6219989761034892E-13</v>
      </c>
      <c r="E132" s="6">
        <f t="shared" si="17"/>
        <v>1</v>
      </c>
      <c r="F132" s="41">
        <f t="shared" si="18"/>
        <v>4.952217236557963E-06</v>
      </c>
      <c r="G132" s="40">
        <f t="shared" si="19"/>
        <v>1.0974314710937993E-09</v>
      </c>
      <c r="H132" s="66">
        <f t="shared" si="20"/>
        <v>-89.5962258967812</v>
      </c>
    </row>
    <row r="133" spans="2:8" ht="12.75">
      <c r="B133" s="3">
        <f t="shared" si="15"/>
        <v>189</v>
      </c>
      <c r="C133" s="58">
        <f t="shared" si="16"/>
        <v>-19.334699999999945</v>
      </c>
      <c r="D133" s="5">
        <f t="shared" si="21"/>
        <v>-0.3090169943751034</v>
      </c>
      <c r="E133" s="6">
        <f t="shared" si="17"/>
        <v>0.9876883405951249</v>
      </c>
      <c r="F133" s="41">
        <f t="shared" si="18"/>
        <v>9502103.398285627</v>
      </c>
      <c r="G133" s="40">
        <f t="shared" si="19"/>
        <v>1.0554574072540888E-09</v>
      </c>
      <c r="H133" s="66">
        <f t="shared" si="20"/>
        <v>-89.76559287858693</v>
      </c>
    </row>
    <row r="134" spans="2:8" ht="12.75">
      <c r="B134" s="3">
        <f t="shared" si="15"/>
        <v>188</v>
      </c>
      <c r="C134" s="58">
        <f t="shared" si="16"/>
        <v>-19.232399999999945</v>
      </c>
      <c r="D134" s="5">
        <f t="shared" si="21"/>
        <v>-0.5877852522926073</v>
      </c>
      <c r="E134" s="6">
        <f t="shared" si="17"/>
        <v>0.951056516295128</v>
      </c>
      <c r="F134" s="41">
        <f t="shared" si="18"/>
        <v>18670920.07059654</v>
      </c>
      <c r="G134" s="40">
        <f t="shared" si="19"/>
        <v>9.170525353353708E-10</v>
      </c>
      <c r="H134" s="66">
        <f t="shared" si="20"/>
        <v>-90.37605784119818</v>
      </c>
    </row>
    <row r="135" spans="2:8" ht="12.75">
      <c r="B135" s="3">
        <f t="shared" si="15"/>
        <v>187</v>
      </c>
      <c r="C135" s="58">
        <f t="shared" si="16"/>
        <v>-19.130099999999945</v>
      </c>
      <c r="D135" s="5">
        <f t="shared" si="21"/>
        <v>-0.8090169943750417</v>
      </c>
      <c r="E135" s="6">
        <f t="shared" si="17"/>
        <v>0.8910065241883315</v>
      </c>
      <c r="F135" s="41">
        <f t="shared" si="18"/>
        <v>27284366.70061273</v>
      </c>
      <c r="G135" s="40">
        <f t="shared" si="19"/>
        <v>7.140439362622722E-10</v>
      </c>
      <c r="H135" s="66">
        <f t="shared" si="20"/>
        <v>-91.46275064569487</v>
      </c>
    </row>
    <row r="136" spans="2:8" ht="12.75">
      <c r="B136" s="3">
        <f t="shared" si="15"/>
        <v>186</v>
      </c>
      <c r="C136" s="58">
        <f t="shared" si="16"/>
        <v>-19.027799999999946</v>
      </c>
      <c r="D136" s="5">
        <f t="shared" si="21"/>
        <v>-0.9510565162952037</v>
      </c>
      <c r="E136" s="6">
        <f t="shared" si="17"/>
        <v>0.8090169943748998</v>
      </c>
      <c r="F136" s="41">
        <f t="shared" si="18"/>
        <v>35136389.75421014</v>
      </c>
      <c r="G136" s="40">
        <f t="shared" si="19"/>
        <v>4.9055680219328E-10</v>
      </c>
      <c r="H136" s="66">
        <f t="shared" si="20"/>
        <v>-93.09310697864407</v>
      </c>
    </row>
    <row r="137" spans="2:8" ht="12.75">
      <c r="B137" s="3">
        <f t="shared" si="15"/>
        <v>185</v>
      </c>
      <c r="C137" s="58">
        <f t="shared" si="16"/>
        <v>-18.925499999999946</v>
      </c>
      <c r="D137" s="5">
        <f t="shared" si="21"/>
        <v>-1</v>
      </c>
      <c r="E137" s="6">
        <f t="shared" si="17"/>
        <v>0.7071067811864896</v>
      </c>
      <c r="F137" s="41">
        <f t="shared" si="18"/>
        <v>42041890.5230614</v>
      </c>
      <c r="G137" s="40">
        <f t="shared" si="19"/>
        <v>2.8938843028833583E-10</v>
      </c>
      <c r="H137" s="66">
        <f t="shared" si="20"/>
        <v>-95.38518835906595</v>
      </c>
    </row>
    <row r="138" spans="2:8" ht="12.75">
      <c r="B138" s="3">
        <f t="shared" si="15"/>
        <v>184</v>
      </c>
      <c r="C138" s="58">
        <f t="shared" si="16"/>
        <v>-18.823199999999947</v>
      </c>
      <c r="D138" s="5">
        <f t="shared" si="21"/>
        <v>-0.9510565162951046</v>
      </c>
      <c r="E138" s="6">
        <f t="shared" si="17"/>
        <v>0.587785252292409</v>
      </c>
      <c r="F138" s="41">
        <f t="shared" si="18"/>
        <v>47841079.87059692</v>
      </c>
      <c r="G138" s="40">
        <f t="shared" si="19"/>
        <v>1.3967661687535082E-10</v>
      </c>
      <c r="H138" s="66">
        <f t="shared" si="20"/>
        <v>-98.5487629261159</v>
      </c>
    </row>
    <row r="139" spans="2:8" ht="12.75">
      <c r="B139" s="3">
        <f t="shared" si="15"/>
        <v>183</v>
      </c>
      <c r="C139" s="58">
        <f t="shared" si="16"/>
        <v>-18.720899999999947</v>
      </c>
      <c r="D139" s="5">
        <f t="shared" si="21"/>
        <v>-0.8090169943748532</v>
      </c>
      <c r="E139" s="6">
        <f t="shared" si="17"/>
        <v>0.45399049973947536</v>
      </c>
      <c r="F139" s="41">
        <f t="shared" si="18"/>
        <v>52403160.4505285</v>
      </c>
      <c r="G139" s="40">
        <f t="shared" si="19"/>
        <v>5.025386771079718E-11</v>
      </c>
      <c r="H139" s="66">
        <f t="shared" si="20"/>
        <v>-102.98830507821575</v>
      </c>
    </row>
    <row r="140" spans="2:8" ht="12.75">
      <c r="B140" s="3">
        <f t="shared" si="15"/>
        <v>182</v>
      </c>
      <c r="C140" s="58">
        <f t="shared" si="16"/>
        <v>-18.618599999999947</v>
      </c>
      <c r="D140" s="5">
        <f t="shared" si="21"/>
        <v>-0.587785252292342</v>
      </c>
      <c r="E140" s="6">
        <f t="shared" si="17"/>
        <v>0.30901699437487035</v>
      </c>
      <c r="F140" s="41">
        <f t="shared" si="18"/>
        <v>55629251.942458436</v>
      </c>
      <c r="G140" s="40">
        <f t="shared" si="19"/>
        <v>1.0906145631705707E-11</v>
      </c>
      <c r="H140" s="66">
        <f t="shared" si="20"/>
        <v>-109.62328707398885</v>
      </c>
    </row>
    <row r="141" spans="2:8" ht="12.75">
      <c r="B141" s="3">
        <f t="shared" si="15"/>
        <v>181</v>
      </c>
      <c r="C141" s="58">
        <f t="shared" si="16"/>
        <v>-18.516299999999948</v>
      </c>
      <c r="D141" s="5">
        <f t="shared" si="21"/>
        <v>-0.30901699437479835</v>
      </c>
      <c r="E141" s="6">
        <f t="shared" si="17"/>
        <v>0.15643446504015346</v>
      </c>
      <c r="F141" s="41">
        <f t="shared" si="18"/>
        <v>57454494.5500132</v>
      </c>
      <c r="G141" s="40">
        <f t="shared" si="19"/>
        <v>7.241978446099989E-13</v>
      </c>
      <c r="H141" s="66">
        <f t="shared" si="20"/>
        <v>-121.40142772083736</v>
      </c>
    </row>
    <row r="142" spans="2:8" ht="12.75">
      <c r="B142" s="3">
        <f t="shared" si="15"/>
        <v>180</v>
      </c>
      <c r="C142" s="58">
        <f t="shared" si="16"/>
        <v>-18.413999999999948</v>
      </c>
      <c r="D142" s="5">
        <f t="shared" si="21"/>
        <v>1.5852466908605756E-13</v>
      </c>
      <c r="E142" s="6">
        <f t="shared" si="17"/>
        <v>-7.926233454302878E-14</v>
      </c>
      <c r="F142" s="41">
        <f t="shared" si="18"/>
        <v>57849287.12320229</v>
      </c>
      <c r="G142" s="40">
        <f t="shared" si="19"/>
        <v>4.8262191717469224E-62</v>
      </c>
      <c r="H142" s="66">
        <f t="shared" si="20"/>
        <v>-613.1639295948505</v>
      </c>
    </row>
    <row r="143" spans="2:8" ht="12.75">
      <c r="B143" s="3">
        <f t="shared" si="15"/>
        <v>179</v>
      </c>
      <c r="C143" s="58">
        <f t="shared" si="16"/>
        <v>-18.31169999999995</v>
      </c>
      <c r="D143" s="5">
        <f t="shared" si="21"/>
        <v>0.3090169943750999</v>
      </c>
      <c r="E143" s="6">
        <f t="shared" si="17"/>
        <v>-0.15643446504031003</v>
      </c>
      <c r="F143" s="41">
        <f t="shared" si="18"/>
        <v>56819638.25664146</v>
      </c>
      <c r="G143" s="40">
        <f t="shared" si="19"/>
        <v>7.404714455654681E-13</v>
      </c>
      <c r="H143" s="66">
        <f t="shared" si="20"/>
        <v>-121.30491684303415</v>
      </c>
    </row>
    <row r="144" spans="2:8" ht="12.75">
      <c r="B144" s="3">
        <f t="shared" si="15"/>
        <v>178</v>
      </c>
      <c r="C144" s="58">
        <f t="shared" si="16"/>
        <v>-18.20939999999995</v>
      </c>
      <c r="D144" s="5">
        <f t="shared" si="21"/>
        <v>0.5877852522925927</v>
      </c>
      <c r="E144" s="6">
        <f t="shared" si="17"/>
        <v>-0.30901699437501773</v>
      </c>
      <c r="F144" s="41">
        <f t="shared" si="18"/>
        <v>54406631.02064343</v>
      </c>
      <c r="G144" s="40">
        <f t="shared" si="19"/>
        <v>1.1401816939316653E-11</v>
      </c>
      <c r="H144" s="66">
        <f t="shared" si="20"/>
        <v>-109.43025936045694</v>
      </c>
    </row>
    <row r="145" spans="2:8" ht="12.75">
      <c r="B145" s="3">
        <f t="shared" si="15"/>
        <v>177</v>
      </c>
      <c r="C145" s="58">
        <f t="shared" si="16"/>
        <v>-18.10709999999995</v>
      </c>
      <c r="D145" s="5">
        <f t="shared" si="21"/>
        <v>0.8090169943750354</v>
      </c>
      <c r="E145" s="6">
        <f t="shared" si="17"/>
        <v>-0.4539904997396134</v>
      </c>
      <c r="F145" s="41">
        <f t="shared" si="18"/>
        <v>50685024.042310454</v>
      </c>
      <c r="G145" s="40">
        <f t="shared" si="19"/>
        <v>5.3718656062080954E-11</v>
      </c>
      <c r="H145" s="66">
        <f t="shared" si="20"/>
        <v>-102.69874861083801</v>
      </c>
    </row>
    <row r="146" spans="2:8" ht="12.75">
      <c r="B146" s="3">
        <f t="shared" si="15"/>
        <v>176</v>
      </c>
      <c r="C146" s="58">
        <f t="shared" si="16"/>
        <v>-18.00479999999995</v>
      </c>
      <c r="D146" s="5">
        <f t="shared" si="21"/>
        <v>0.9510565162952004</v>
      </c>
      <c r="E146" s="6">
        <f t="shared" si="17"/>
        <v>-0.5877852522925343</v>
      </c>
      <c r="F146" s="41">
        <f t="shared" si="18"/>
        <v>45761032.91969625</v>
      </c>
      <c r="G146" s="40">
        <f t="shared" si="19"/>
        <v>1.5266307918827196E-10</v>
      </c>
      <c r="H146" s="66">
        <f t="shared" si="20"/>
        <v>-98.16265982220445</v>
      </c>
    </row>
    <row r="147" spans="2:8" ht="12.75">
      <c r="B147" s="3">
        <f t="shared" si="15"/>
        <v>175</v>
      </c>
      <c r="C147" s="58">
        <f t="shared" si="16"/>
        <v>-17.90249999999995</v>
      </c>
      <c r="D147" s="5">
        <f t="shared" si="21"/>
        <v>1</v>
      </c>
      <c r="E147" s="6">
        <f t="shared" si="17"/>
        <v>-0.7071067811865992</v>
      </c>
      <c r="F147" s="41">
        <f t="shared" si="18"/>
        <v>39769355.90018706</v>
      </c>
      <c r="G147" s="40">
        <f t="shared" si="19"/>
        <v>3.2340633556324675E-10</v>
      </c>
      <c r="H147" s="66">
        <f t="shared" si="20"/>
        <v>-94.90251476472886</v>
      </c>
    </row>
    <row r="148" spans="2:8" ht="12.75">
      <c r="B148" s="3">
        <f t="shared" si="15"/>
        <v>174</v>
      </c>
      <c r="C148" s="58">
        <f t="shared" si="16"/>
        <v>-17.80019999999995</v>
      </c>
      <c r="D148" s="5">
        <f t="shared" si="21"/>
        <v>0.9510565162951079</v>
      </c>
      <c r="E148" s="6">
        <f t="shared" si="17"/>
        <v>-0.8090169943749909</v>
      </c>
      <c r="F148" s="41">
        <f t="shared" si="18"/>
        <v>32869525.89909279</v>
      </c>
      <c r="G148" s="40">
        <f t="shared" si="19"/>
        <v>5.605530165374012E-10</v>
      </c>
      <c r="H148" s="66">
        <f t="shared" si="20"/>
        <v>-92.51383305993579</v>
      </c>
    </row>
    <row r="149" spans="2:8" ht="12.75">
      <c r="B149" s="3">
        <f t="shared" si="15"/>
        <v>173</v>
      </c>
      <c r="C149" s="58">
        <f t="shared" si="16"/>
        <v>-17.69789999999995</v>
      </c>
      <c r="D149" s="5">
        <f t="shared" si="21"/>
        <v>0.8090169943748595</v>
      </c>
      <c r="E149" s="6">
        <f t="shared" si="17"/>
        <v>-0.8910065241884018</v>
      </c>
      <c r="F149" s="41">
        <f t="shared" si="18"/>
        <v>25241686.840666134</v>
      </c>
      <c r="G149" s="40">
        <f t="shared" si="19"/>
        <v>8.342878949234282E-10</v>
      </c>
      <c r="H149" s="66">
        <f t="shared" si="20"/>
        <v>-90.78684057753944</v>
      </c>
    </row>
    <row r="150" spans="2:8" ht="12.75">
      <c r="B150" s="3">
        <f t="shared" si="15"/>
        <v>172</v>
      </c>
      <c r="C150" s="58">
        <f t="shared" si="16"/>
        <v>-17.59559999999995</v>
      </c>
      <c r="D150" s="5">
        <f t="shared" si="21"/>
        <v>0.5877852522923565</v>
      </c>
      <c r="E150" s="6">
        <f t="shared" si="17"/>
        <v>-0.9510565162951758</v>
      </c>
      <c r="F150" s="41">
        <f t="shared" si="18"/>
        <v>17081905.59649507</v>
      </c>
      <c r="G150" s="40">
        <f t="shared" si="19"/>
        <v>1.095602515173738E-09</v>
      </c>
      <c r="H150" s="66">
        <f t="shared" si="20"/>
        <v>-89.60346979407468</v>
      </c>
    </row>
    <row r="151" spans="2:8" ht="12.75">
      <c r="B151" s="3">
        <f t="shared" si="15"/>
        <v>171</v>
      </c>
      <c r="C151" s="58">
        <f t="shared" si="16"/>
        <v>-17.49329999999995</v>
      </c>
      <c r="D151" s="5">
        <f t="shared" si="21"/>
        <v>0.30901699437480856</v>
      </c>
      <c r="E151" s="6">
        <f t="shared" si="17"/>
        <v>-0.9876883405951491</v>
      </c>
      <c r="F151" s="41">
        <f t="shared" si="18"/>
        <v>8597141.169869062</v>
      </c>
      <c r="G151" s="40">
        <f t="shared" si="19"/>
        <v>1.2893537855930708E-09</v>
      </c>
      <c r="H151" s="66">
        <f t="shared" si="20"/>
        <v>-88.89627900296472</v>
      </c>
    </row>
    <row r="152" spans="2:8" ht="12.75">
      <c r="B152" s="3">
        <f t="shared" si="15"/>
        <v>170</v>
      </c>
      <c r="C152" s="58">
        <f t="shared" si="16"/>
        <v>-17.390999999999952</v>
      </c>
      <c r="D152" s="5">
        <f t="shared" si="21"/>
        <v>-1.477440132041652E-13</v>
      </c>
      <c r="E152" s="6">
        <f t="shared" si="17"/>
        <v>-1</v>
      </c>
      <c r="F152" s="41">
        <f t="shared" si="18"/>
        <v>-4.03602942471925E-06</v>
      </c>
      <c r="G152" s="40">
        <f t="shared" si="19"/>
        <v>1.3708400036846421E-09</v>
      </c>
      <c r="H152" s="66">
        <f t="shared" si="20"/>
        <v>-88.63013230529012</v>
      </c>
    </row>
    <row r="153" spans="2:8" ht="12.75">
      <c r="B153" s="3">
        <f t="shared" si="15"/>
        <v>169</v>
      </c>
      <c r="C153" s="58">
        <f t="shared" si="16"/>
        <v>-17.288699999999952</v>
      </c>
      <c r="D153" s="5">
        <f t="shared" si="21"/>
        <v>-0.30901699437508284</v>
      </c>
      <c r="E153" s="6">
        <f t="shared" si="17"/>
        <v>-0.9876883405951266</v>
      </c>
      <c r="F153" s="41">
        <f t="shared" si="18"/>
        <v>-8496589.811164878</v>
      </c>
      <c r="G153" s="40">
        <f t="shared" si="19"/>
        <v>1.3200516103961185E-09</v>
      </c>
      <c r="H153" s="66">
        <f t="shared" si="20"/>
        <v>-88.7940908873955</v>
      </c>
    </row>
    <row r="154" spans="2:8" ht="12.75">
      <c r="B154" s="3">
        <f t="shared" si="15"/>
        <v>168</v>
      </c>
      <c r="C154" s="58">
        <f t="shared" si="16"/>
        <v>-17.186399999999953</v>
      </c>
      <c r="D154" s="5">
        <f t="shared" si="21"/>
        <v>-0.5877852522925897</v>
      </c>
      <c r="E154" s="6">
        <f t="shared" si="17"/>
        <v>-0.9510565162951313</v>
      </c>
      <c r="F154" s="41">
        <f t="shared" si="18"/>
        <v>-16684651.977979332</v>
      </c>
      <c r="G154" s="40">
        <f t="shared" si="19"/>
        <v>1.1483951533763393E-09</v>
      </c>
      <c r="H154" s="66">
        <f t="shared" si="20"/>
        <v>-89.39908649044177</v>
      </c>
    </row>
    <row r="155" spans="2:8" ht="12.75">
      <c r="B155" s="3">
        <f t="shared" si="15"/>
        <v>167</v>
      </c>
      <c r="C155" s="58">
        <f t="shared" si="16"/>
        <v>-17.084099999999953</v>
      </c>
      <c r="D155" s="5">
        <f t="shared" si="21"/>
        <v>-0.8090169943750332</v>
      </c>
      <c r="E155" s="6">
        <f t="shared" si="17"/>
        <v>-0.8910065241883347</v>
      </c>
      <c r="F155" s="41">
        <f t="shared" si="18"/>
        <v>-24366252.614985354</v>
      </c>
      <c r="G155" s="40">
        <f t="shared" si="19"/>
        <v>8.953136507998048E-10</v>
      </c>
      <c r="H155" s="66">
        <f t="shared" si="20"/>
        <v>-90.48024793791649</v>
      </c>
    </row>
    <row r="156" spans="2:8" ht="12.75">
      <c r="B156" s="3">
        <f t="shared" si="15"/>
        <v>166</v>
      </c>
      <c r="C156" s="58">
        <f t="shared" si="16"/>
        <v>-16.981799999999954</v>
      </c>
      <c r="D156" s="5">
        <f t="shared" si="21"/>
        <v>-0.951056516295197</v>
      </c>
      <c r="E156" s="6">
        <f t="shared" si="17"/>
        <v>-0.8090169943749062</v>
      </c>
      <c r="F156" s="41">
        <f t="shared" si="18"/>
        <v>-31358283.329025786</v>
      </c>
      <c r="G156" s="40">
        <f t="shared" si="19"/>
        <v>6.158841315386574E-10</v>
      </c>
      <c r="H156" s="66">
        <f t="shared" si="20"/>
        <v>-92.10500985508672</v>
      </c>
    </row>
    <row r="157" spans="2:8" ht="12.75">
      <c r="B157" s="3">
        <f t="shared" si="15"/>
        <v>165</v>
      </c>
      <c r="C157" s="58">
        <f t="shared" si="16"/>
        <v>-16.879499999999954</v>
      </c>
      <c r="D157" s="5">
        <f t="shared" si="21"/>
        <v>-1</v>
      </c>
      <c r="E157" s="6">
        <f t="shared" si="17"/>
        <v>-0.7071067811864997</v>
      </c>
      <c r="F157" s="41">
        <f t="shared" si="18"/>
        <v>-37496821.2773245</v>
      </c>
      <c r="G157" s="40">
        <f t="shared" si="19"/>
        <v>3.6379500556910414E-10</v>
      </c>
      <c r="H157" s="66">
        <f t="shared" si="20"/>
        <v>-94.39143267528354</v>
      </c>
    </row>
    <row r="158" spans="2:8" ht="12.75">
      <c r="B158" s="3">
        <f t="shared" si="15"/>
        <v>164</v>
      </c>
      <c r="C158" s="58">
        <f t="shared" si="16"/>
        <v>-16.777199999999954</v>
      </c>
      <c r="D158" s="5">
        <f t="shared" si="21"/>
        <v>-0.9510565162951112</v>
      </c>
      <c r="E158" s="6">
        <f t="shared" si="17"/>
        <v>-0.5877852522924177</v>
      </c>
      <c r="F158" s="41">
        <f t="shared" si="18"/>
        <v>-42640962.493357785</v>
      </c>
      <c r="G158" s="40">
        <f t="shared" si="19"/>
        <v>1.758213690114574E-10</v>
      </c>
      <c r="H158" s="66">
        <f t="shared" si="20"/>
        <v>-97.54928342687887</v>
      </c>
    </row>
    <row r="159" spans="2:8" ht="12.75">
      <c r="B159" s="3">
        <f t="shared" si="15"/>
        <v>163</v>
      </c>
      <c r="C159" s="58">
        <f t="shared" si="16"/>
        <v>-16.674899999999955</v>
      </c>
      <c r="D159" s="5">
        <f t="shared" si="21"/>
        <v>-0.8090169943748701</v>
      </c>
      <c r="E159" s="6">
        <f t="shared" si="17"/>
        <v>-0.45399049973948813</v>
      </c>
      <c r="F159" s="41">
        <f t="shared" si="18"/>
        <v>-46676039.08981468</v>
      </c>
      <c r="G159" s="40">
        <f t="shared" si="19"/>
        <v>6.334268417204545E-11</v>
      </c>
      <c r="H159" s="66">
        <f t="shared" si="20"/>
        <v>-101.98303537168583</v>
      </c>
    </row>
    <row r="160" spans="2:8" ht="12.75">
      <c r="B160" s="3">
        <f t="shared" si="15"/>
        <v>162</v>
      </c>
      <c r="C160" s="58">
        <f t="shared" si="16"/>
        <v>-16.572599999999955</v>
      </c>
      <c r="D160" s="5">
        <f t="shared" si="21"/>
        <v>-0.5877852522923652</v>
      </c>
      <c r="E160" s="6">
        <f t="shared" si="17"/>
        <v>-0.30901699437488395</v>
      </c>
      <c r="F160" s="41">
        <f t="shared" si="18"/>
        <v>-49516147.333396845</v>
      </c>
      <c r="G160" s="40">
        <f t="shared" si="19"/>
        <v>1.3765247976858842E-11</v>
      </c>
      <c r="H160" s="66">
        <f t="shared" si="20"/>
        <v>-108.61215960513923</v>
      </c>
    </row>
    <row r="161" spans="2:8" ht="12.75">
      <c r="B161" s="3">
        <f t="shared" si="15"/>
        <v>161</v>
      </c>
      <c r="C161" s="58">
        <f t="shared" si="16"/>
        <v>-16.470299999999956</v>
      </c>
      <c r="D161" s="5">
        <f t="shared" si="21"/>
        <v>-0.30901699437481883</v>
      </c>
      <c r="E161" s="6">
        <f t="shared" si="17"/>
        <v>-0.1564344650401641</v>
      </c>
      <c r="F161" s="41">
        <f t="shared" si="18"/>
        <v>-51105931.61631</v>
      </c>
      <c r="G161" s="40">
        <f t="shared" si="19"/>
        <v>9.152982364598056E-13</v>
      </c>
      <c r="H161" s="66">
        <f t="shared" si="20"/>
        <v>-120.38437374408949</v>
      </c>
    </row>
    <row r="162" spans="2:8" ht="12.75">
      <c r="B162" s="3">
        <f t="shared" si="15"/>
        <v>160</v>
      </c>
      <c r="C162" s="58">
        <f t="shared" si="16"/>
        <v>-16.367999999999956</v>
      </c>
      <c r="D162" s="5">
        <f t="shared" si="21"/>
        <v>1.2985792996467183E-13</v>
      </c>
      <c r="E162" s="6">
        <f t="shared" si="17"/>
        <v>6.492896498233591E-14</v>
      </c>
      <c r="F162" s="41">
        <f t="shared" si="18"/>
        <v>-51421588.5539576</v>
      </c>
      <c r="G162" s="40">
        <f t="shared" si="19"/>
        <v>2.750417145665398E-62</v>
      </c>
      <c r="H162" s="66">
        <f t="shared" si="20"/>
        <v>-615.6060143332548</v>
      </c>
    </row>
    <row r="163" spans="2:8" ht="12.75">
      <c r="B163" s="3">
        <f t="shared" si="15"/>
        <v>159</v>
      </c>
      <c r="C163" s="58">
        <f t="shared" si="16"/>
        <v>-16.265699999999956</v>
      </c>
      <c r="D163" s="5">
        <f t="shared" si="21"/>
        <v>0.30901699437507263</v>
      </c>
      <c r="E163" s="6">
        <f t="shared" si="17"/>
        <v>0.15643446504029587</v>
      </c>
      <c r="F163" s="41">
        <f t="shared" si="18"/>
        <v>-50471075.32293863</v>
      </c>
      <c r="G163" s="40">
        <f t="shared" si="19"/>
        <v>9.384694271332051E-13</v>
      </c>
      <c r="H163" s="66">
        <f t="shared" si="20"/>
        <v>-120.27579870984688</v>
      </c>
    </row>
    <row r="164" spans="2:8" ht="12.75">
      <c r="B164" s="3">
        <f t="shared" si="15"/>
        <v>158</v>
      </c>
      <c r="C164" s="58">
        <f t="shared" si="16"/>
        <v>-16.163399999999957</v>
      </c>
      <c r="D164" s="5">
        <f t="shared" si="21"/>
        <v>0.587785252292581</v>
      </c>
      <c r="E164" s="6">
        <f t="shared" si="17"/>
        <v>0.30901699437501084</v>
      </c>
      <c r="F164" s="41">
        <f t="shared" si="18"/>
        <v>-48293526.411582485</v>
      </c>
      <c r="G164" s="40">
        <f t="shared" si="19"/>
        <v>1.4471045021041367E-11</v>
      </c>
      <c r="H164" s="66">
        <f t="shared" si="20"/>
        <v>-108.3950010533679</v>
      </c>
    </row>
    <row r="165" spans="2:8" ht="12.75">
      <c r="B165" s="3">
        <f t="shared" si="15"/>
        <v>157</v>
      </c>
      <c r="C165" s="58">
        <f t="shared" si="16"/>
        <v>-16.061099999999957</v>
      </c>
      <c r="D165" s="5">
        <f t="shared" si="21"/>
        <v>0.8090169943750227</v>
      </c>
      <c r="E165" s="6">
        <f t="shared" si="17"/>
        <v>0.4539904997396038</v>
      </c>
      <c r="F165" s="41">
        <f t="shared" si="18"/>
        <v>-44957902.681597665</v>
      </c>
      <c r="G165" s="40">
        <f t="shared" si="19"/>
        <v>6.827667555555158E-11</v>
      </c>
      <c r="H165" s="66">
        <f t="shared" si="20"/>
        <v>-101.65727633178692</v>
      </c>
    </row>
    <row r="166" spans="2:8" ht="12.75">
      <c r="B166" s="3">
        <f t="shared" si="15"/>
        <v>156</v>
      </c>
      <c r="C166" s="58">
        <f t="shared" si="16"/>
        <v>-15.958799999999957</v>
      </c>
      <c r="D166" s="5">
        <f t="shared" si="21"/>
        <v>0.9510565162951937</v>
      </c>
      <c r="E166" s="6">
        <f t="shared" si="17"/>
        <v>0.5877852522925257</v>
      </c>
      <c r="F166" s="41">
        <f t="shared" si="18"/>
        <v>-40560915.54245836</v>
      </c>
      <c r="G166" s="40">
        <f t="shared" si="19"/>
        <v>1.9431671354929442E-10</v>
      </c>
      <c r="H166" s="66">
        <f t="shared" si="20"/>
        <v>-97.11489843301095</v>
      </c>
    </row>
    <row r="167" spans="2:8" ht="12.75">
      <c r="B167" s="3">
        <f t="shared" si="15"/>
        <v>155</v>
      </c>
      <c r="C167" s="58">
        <f t="shared" si="16"/>
        <v>-15.856499999999958</v>
      </c>
      <c r="D167" s="5">
        <f t="shared" si="21"/>
        <v>1</v>
      </c>
      <c r="E167" s="6">
        <f t="shared" si="17"/>
        <v>0.7071067811865941</v>
      </c>
      <c r="F167" s="41">
        <f t="shared" si="18"/>
        <v>-35224286.65445165</v>
      </c>
      <c r="G167" s="40">
        <f t="shared" si="19"/>
        <v>4.1225053180537533E-10</v>
      </c>
      <c r="H167" s="66">
        <f t="shared" si="20"/>
        <v>-93.84838775440895</v>
      </c>
    </row>
    <row r="168" spans="2:8" ht="12.75">
      <c r="B168" s="3">
        <f t="shared" si="15"/>
        <v>154</v>
      </c>
      <c r="C168" s="58">
        <f t="shared" si="16"/>
        <v>-15.754199999999958</v>
      </c>
      <c r="D168" s="5">
        <f t="shared" si="21"/>
        <v>0.9510565162951146</v>
      </c>
      <c r="E168" s="6">
        <f t="shared" si="17"/>
        <v>0.8090169943749845</v>
      </c>
      <c r="F168" s="41">
        <f t="shared" si="18"/>
        <v>-29091419.47391015</v>
      </c>
      <c r="G168" s="40">
        <f t="shared" si="19"/>
        <v>7.15605630320704E-10</v>
      </c>
      <c r="H168" s="66">
        <f t="shared" si="20"/>
        <v>-91.45326251101321</v>
      </c>
    </row>
    <row r="169" spans="2:8" ht="12.75">
      <c r="B169" s="3">
        <f t="shared" si="15"/>
        <v>153</v>
      </c>
      <c r="C169" s="58">
        <f t="shared" si="16"/>
        <v>-15.651899999999959</v>
      </c>
      <c r="D169" s="5">
        <f t="shared" si="21"/>
        <v>0.8090169943748722</v>
      </c>
      <c r="E169" s="6">
        <f t="shared" si="17"/>
        <v>0.8910065241883969</v>
      </c>
      <c r="F169" s="41">
        <f t="shared" si="18"/>
        <v>-22323572.755040467</v>
      </c>
      <c r="G169" s="40">
        <f t="shared" si="19"/>
        <v>1.0666582257748184E-09</v>
      </c>
      <c r="H169" s="66">
        <f t="shared" si="20"/>
        <v>-89.7197471313156</v>
      </c>
    </row>
    <row r="170" spans="2:8" ht="12.75">
      <c r="B170" s="3">
        <f t="shared" si="15"/>
        <v>152</v>
      </c>
      <c r="C170" s="58">
        <f t="shared" si="16"/>
        <v>-15.549599999999959</v>
      </c>
      <c r="D170" s="5">
        <f t="shared" si="21"/>
        <v>0.5877852522923739</v>
      </c>
      <c r="E170" s="6">
        <f t="shared" si="17"/>
        <v>0.9510565162951725</v>
      </c>
      <c r="F170" s="41">
        <f t="shared" si="18"/>
        <v>-15095637.503879867</v>
      </c>
      <c r="G170" s="40">
        <f t="shared" si="19"/>
        <v>1.4028871541248009E-09</v>
      </c>
      <c r="H170" s="66">
        <f t="shared" si="20"/>
        <v>-88.52977261481922</v>
      </c>
    </row>
    <row r="171" spans="2:8" ht="12.75">
      <c r="B171" s="3">
        <f t="shared" si="15"/>
        <v>151</v>
      </c>
      <c r="C171" s="58">
        <f t="shared" si="16"/>
        <v>-15.44729999999996</v>
      </c>
      <c r="D171" s="5">
        <f t="shared" si="21"/>
        <v>0.3090169943748359</v>
      </c>
      <c r="E171" s="6">
        <f t="shared" si="17"/>
        <v>0.9876883405951469</v>
      </c>
      <c r="F171" s="41">
        <f t="shared" si="18"/>
        <v>-7591627.582750562</v>
      </c>
      <c r="G171" s="40">
        <f t="shared" si="19"/>
        <v>1.653523707053491E-09</v>
      </c>
      <c r="H171" s="66">
        <f t="shared" si="20"/>
        <v>-87.81589574098506</v>
      </c>
    </row>
    <row r="172" spans="2:8" ht="12.75">
      <c r="B172" s="3">
        <f t="shared" si="15"/>
        <v>150</v>
      </c>
      <c r="C172" s="58">
        <f t="shared" si="16"/>
        <v>-15.34499999999996</v>
      </c>
      <c r="D172" s="5">
        <f t="shared" si="21"/>
        <v>-1.1907727408277946E-13</v>
      </c>
      <c r="E172" s="6">
        <f t="shared" si="17"/>
        <v>1</v>
      </c>
      <c r="F172" s="41">
        <f t="shared" si="18"/>
        <v>2.870223090942902E-06</v>
      </c>
      <c r="G172" s="40">
        <f t="shared" si="19"/>
        <v>1.7607678269549393E-09</v>
      </c>
      <c r="H172" s="66">
        <f t="shared" si="20"/>
        <v>-87.54297905883826</v>
      </c>
    </row>
    <row r="173" spans="2:8" ht="12.75">
      <c r="B173" s="3">
        <f t="shared" si="15"/>
        <v>149</v>
      </c>
      <c r="C173" s="58">
        <f t="shared" si="16"/>
        <v>-15.24269999999996</v>
      </c>
      <c r="D173" s="5">
        <f t="shared" si="21"/>
        <v>-0.30901699437506236</v>
      </c>
      <c r="E173" s="6">
        <f t="shared" si="17"/>
        <v>0.9876883405951282</v>
      </c>
      <c r="F173" s="41">
        <f t="shared" si="18"/>
        <v>7491076.224044264</v>
      </c>
      <c r="G173" s="40">
        <f t="shared" si="19"/>
        <v>1.6982115240090001E-09</v>
      </c>
      <c r="H173" s="66">
        <f t="shared" si="20"/>
        <v>-87.70008216336748</v>
      </c>
    </row>
    <row r="174" spans="2:8" ht="12.75">
      <c r="B174" s="3">
        <f t="shared" si="15"/>
        <v>148</v>
      </c>
      <c r="C174" s="58">
        <f t="shared" si="16"/>
        <v>-15.14039999999996</v>
      </c>
      <c r="D174" s="5">
        <f t="shared" si="21"/>
        <v>-0.5877852522925666</v>
      </c>
      <c r="E174" s="6">
        <f t="shared" si="17"/>
        <v>0.9510565162951358</v>
      </c>
      <c r="F174" s="41">
        <f t="shared" si="18"/>
        <v>14698383.885362102</v>
      </c>
      <c r="G174" s="40">
        <f t="shared" si="19"/>
        <v>1.4797436454024096E-09</v>
      </c>
      <c r="H174" s="66">
        <f t="shared" si="20"/>
        <v>-88.29813516382359</v>
      </c>
    </row>
    <row r="175" spans="2:8" ht="12.75">
      <c r="B175" s="3">
        <f t="shared" si="15"/>
        <v>147</v>
      </c>
      <c r="C175" s="58">
        <f t="shared" si="16"/>
        <v>-15.038099999999961</v>
      </c>
      <c r="D175" s="5">
        <f t="shared" si="21"/>
        <v>-0.8090169943750164</v>
      </c>
      <c r="E175" s="6">
        <f t="shared" si="17"/>
        <v>0.8910065241883413</v>
      </c>
      <c r="F175" s="41">
        <f t="shared" si="18"/>
        <v>21448138.529357765</v>
      </c>
      <c r="G175" s="40">
        <f t="shared" si="19"/>
        <v>1.1555093899373637E-09</v>
      </c>
      <c r="H175" s="66">
        <f t="shared" si="20"/>
        <v>-89.37226520992823</v>
      </c>
    </row>
    <row r="176" spans="2:8" ht="12.75">
      <c r="B176" s="3">
        <f t="shared" si="15"/>
        <v>146</v>
      </c>
      <c r="C176" s="58">
        <f t="shared" si="16"/>
        <v>-14.935799999999961</v>
      </c>
      <c r="D176" s="5">
        <f t="shared" si="21"/>
        <v>-0.9510565162951904</v>
      </c>
      <c r="E176" s="6">
        <f t="shared" si="17"/>
        <v>0.8090169943749125</v>
      </c>
      <c r="F176" s="41">
        <f t="shared" si="18"/>
        <v>27580176.90384155</v>
      </c>
      <c r="G176" s="40">
        <f t="shared" si="19"/>
        <v>7.961767277481598E-10</v>
      </c>
      <c r="H176" s="66">
        <f t="shared" si="20"/>
        <v>-90.98990520997421</v>
      </c>
    </row>
    <row r="177" spans="2:8" ht="12.75">
      <c r="B177" s="3">
        <f t="shared" si="15"/>
        <v>145</v>
      </c>
      <c r="C177" s="58">
        <f t="shared" si="16"/>
        <v>-14.833499999999962</v>
      </c>
      <c r="D177" s="5">
        <f t="shared" si="21"/>
        <v>-1</v>
      </c>
      <c r="E177" s="6">
        <f t="shared" si="17"/>
        <v>0.7071067811865074</v>
      </c>
      <c r="F177" s="41">
        <f t="shared" si="18"/>
        <v>32951752.031587854</v>
      </c>
      <c r="G177" s="40">
        <f t="shared" si="19"/>
        <v>4.710734376513332E-10</v>
      </c>
      <c r="H177" s="66">
        <f t="shared" si="20"/>
        <v>-93.26911383570474</v>
      </c>
    </row>
    <row r="178" spans="2:8" ht="12.75">
      <c r="B178" s="3">
        <f t="shared" si="15"/>
        <v>144</v>
      </c>
      <c r="C178" s="58">
        <f t="shared" si="16"/>
        <v>-14.731199999999962</v>
      </c>
      <c r="D178" s="5">
        <f t="shared" si="21"/>
        <v>-0.9510565162951179</v>
      </c>
      <c r="E178" s="6">
        <f t="shared" si="17"/>
        <v>0.5877852522924264</v>
      </c>
      <c r="F178" s="41">
        <f t="shared" si="18"/>
        <v>37440845.116118744</v>
      </c>
      <c r="G178" s="40">
        <f t="shared" si="19"/>
        <v>2.28052254095893E-10</v>
      </c>
      <c r="H178" s="66">
        <f t="shared" si="20"/>
        <v>-96.41965630782964</v>
      </c>
    </row>
    <row r="179" spans="2:8" ht="12.75">
      <c r="B179" s="3">
        <f t="shared" si="15"/>
        <v>143</v>
      </c>
      <c r="C179" s="58">
        <f t="shared" si="16"/>
        <v>-14.628899999999962</v>
      </c>
      <c r="D179" s="5">
        <f t="shared" si="21"/>
        <v>-0.8090169943748785</v>
      </c>
      <c r="E179" s="6">
        <f t="shared" si="17"/>
        <v>0.45399049973949457</v>
      </c>
      <c r="F179" s="41">
        <f t="shared" si="18"/>
        <v>40948917.72910107</v>
      </c>
      <c r="G179" s="40">
        <f t="shared" si="19"/>
        <v>8.229995480303051E-11</v>
      </c>
      <c r="H179" s="66">
        <f t="shared" si="20"/>
        <v>-100.84600403290766</v>
      </c>
    </row>
    <row r="180" spans="2:8" ht="12.75">
      <c r="B180" s="3">
        <f t="shared" si="15"/>
        <v>142</v>
      </c>
      <c r="C180" s="58">
        <f t="shared" si="16"/>
        <v>-14.526599999999963</v>
      </c>
      <c r="D180" s="5">
        <f t="shared" si="21"/>
        <v>-0.5877852522923827</v>
      </c>
      <c r="E180" s="6">
        <f t="shared" si="17"/>
        <v>0.3090169943748942</v>
      </c>
      <c r="F180" s="41">
        <f t="shared" si="18"/>
        <v>43403042.724335365</v>
      </c>
      <c r="G180" s="40">
        <f t="shared" si="19"/>
        <v>1.7915848438044598E-11</v>
      </c>
      <c r="H180" s="66">
        <f t="shared" si="20"/>
        <v>-107.46762620194716</v>
      </c>
    </row>
    <row r="181" spans="2:8" ht="12.75">
      <c r="B181" s="3">
        <f t="shared" si="15"/>
        <v>141</v>
      </c>
      <c r="C181" s="58">
        <f t="shared" si="16"/>
        <v>-14.424299999999963</v>
      </c>
      <c r="D181" s="5">
        <f t="shared" si="21"/>
        <v>-0.30901699437483937</v>
      </c>
      <c r="E181" s="6">
        <f t="shared" si="17"/>
        <v>0.15643446504017475</v>
      </c>
      <c r="F181" s="41">
        <f t="shared" si="18"/>
        <v>44757368.68260683</v>
      </c>
      <c r="G181" s="40">
        <f t="shared" si="19"/>
        <v>1.1933728478085144E-12</v>
      </c>
      <c r="H181" s="66">
        <f t="shared" si="20"/>
        <v>-119.2322384765589</v>
      </c>
    </row>
    <row r="182" spans="2:8" ht="12.75">
      <c r="B182" s="3">
        <f t="shared" si="15"/>
        <v>140</v>
      </c>
      <c r="C182" s="58">
        <f t="shared" si="16"/>
        <v>-14.321999999999964</v>
      </c>
      <c r="D182" s="5">
        <f t="shared" si="21"/>
        <v>1.154020455584881E-13</v>
      </c>
      <c r="E182" s="6">
        <f t="shared" si="17"/>
        <v>-5.770102277924405E-14</v>
      </c>
      <c r="F182" s="41">
        <f t="shared" si="18"/>
        <v>44993889.9847129</v>
      </c>
      <c r="G182" s="40">
        <f t="shared" si="19"/>
        <v>2.24059099453298E-62</v>
      </c>
      <c r="H182" s="66">
        <f t="shared" si="20"/>
        <v>-616.4963741389283</v>
      </c>
    </row>
    <row r="183" spans="2:8" ht="12.75">
      <c r="B183" s="3">
        <f t="shared" si="15"/>
        <v>139</v>
      </c>
      <c r="C183" s="58">
        <f t="shared" si="16"/>
        <v>-14.219699999999964</v>
      </c>
      <c r="D183" s="5">
        <f t="shared" si="21"/>
        <v>0.3090169943750453</v>
      </c>
      <c r="E183" s="6">
        <f t="shared" si="17"/>
        <v>-0.15643446504028172</v>
      </c>
      <c r="F183" s="41">
        <f t="shared" si="18"/>
        <v>44122512.389235765</v>
      </c>
      <c r="G183" s="40">
        <f t="shared" si="19"/>
        <v>1.2279615748328742E-12</v>
      </c>
      <c r="H183" s="66">
        <f t="shared" si="20"/>
        <v>-119.10815222852133</v>
      </c>
    </row>
    <row r="184" spans="2:8" ht="12.75">
      <c r="B184" s="3">
        <f aca="true" t="shared" si="22" ref="B184:B220">1+B185</f>
        <v>138</v>
      </c>
      <c r="C184" s="58">
        <f aca="true" t="shared" si="23" ref="C184:C220">C185-df</f>
        <v>-14.117399999999964</v>
      </c>
      <c r="D184" s="5">
        <f aca="true" t="shared" si="24" ref="D184:D220">SIN((PI()*fakt*C184)/(fc_boc_1*fakt))</f>
        <v>0.5877852522925578</v>
      </c>
      <c r="E184" s="6">
        <f aca="true" t="shared" si="25" ref="E184:E220">SIN((PI()*fakt*C184)/(2*fs_1*fakt))</f>
        <v>-0.30901699437499724</v>
      </c>
      <c r="F184" s="41">
        <f aca="true" t="shared" si="26" ref="F184:F220">PI()*C184*fakt*COS((PI()*fakt*C184)/(2*fs_1*fakt))</f>
        <v>42180421.802521616</v>
      </c>
      <c r="G184" s="40">
        <f aca="true" t="shared" si="27" ref="G184:G220">fc_boc_1*fakt*((E184*D184)/F184)^2</f>
        <v>1.8969500520122502E-11</v>
      </c>
      <c r="H184" s="66">
        <f aca="true" t="shared" si="28" ref="H184:H220">LOG10(G184)*10</f>
        <v>-107.21944104230496</v>
      </c>
    </row>
    <row r="185" spans="2:8" ht="12.75">
      <c r="B185" s="3">
        <f t="shared" si="22"/>
        <v>137</v>
      </c>
      <c r="C185" s="58">
        <f t="shared" si="23"/>
        <v>-14.015099999999965</v>
      </c>
      <c r="D185" s="5">
        <f t="shared" si="24"/>
        <v>0.8090169943750101</v>
      </c>
      <c r="E185" s="6">
        <f t="shared" si="25"/>
        <v>-0.4539904997395942</v>
      </c>
      <c r="F185" s="41">
        <f t="shared" si="26"/>
        <v>39230781.3208848</v>
      </c>
      <c r="G185" s="40">
        <f t="shared" si="27"/>
        <v>8.966656592086145E-11</v>
      </c>
      <c r="H185" s="66">
        <f t="shared" si="28"/>
        <v>-100.47369462673075</v>
      </c>
    </row>
    <row r="186" spans="2:8" ht="12.75">
      <c r="B186" s="3">
        <f t="shared" si="22"/>
        <v>136</v>
      </c>
      <c r="C186" s="58">
        <f t="shared" si="23"/>
        <v>-13.912799999999965</v>
      </c>
      <c r="D186" s="5">
        <f t="shared" si="24"/>
        <v>0.9510565162951848</v>
      </c>
      <c r="E186" s="6">
        <f t="shared" si="25"/>
        <v>-0.587785252292514</v>
      </c>
      <c r="F186" s="41">
        <f t="shared" si="26"/>
        <v>35360798.165220484</v>
      </c>
      <c r="G186" s="40">
        <f t="shared" si="27"/>
        <v>2.556710391941638E-10</v>
      </c>
      <c r="H186" s="66">
        <f t="shared" si="28"/>
        <v>-95.9231846333264</v>
      </c>
    </row>
    <row r="187" spans="2:8" ht="12.75">
      <c r="B187" s="3">
        <f t="shared" si="22"/>
        <v>135</v>
      </c>
      <c r="C187" s="58">
        <f t="shared" si="23"/>
        <v>-13.810499999999966</v>
      </c>
      <c r="D187" s="5">
        <f t="shared" si="24"/>
        <v>1</v>
      </c>
      <c r="E187" s="6">
        <f t="shared" si="25"/>
        <v>-0.7071067811865839</v>
      </c>
      <c r="F187" s="41">
        <f t="shared" si="26"/>
        <v>30679217.408716403</v>
      </c>
      <c r="G187" s="40">
        <f t="shared" si="27"/>
        <v>5.434468601713892E-10</v>
      </c>
      <c r="H187" s="66">
        <f t="shared" si="28"/>
        <v>-92.64842916090348</v>
      </c>
    </row>
    <row r="188" spans="2:8" ht="12.75">
      <c r="B188" s="3">
        <f t="shared" si="22"/>
        <v>134</v>
      </c>
      <c r="C188" s="58">
        <f t="shared" si="23"/>
        <v>-13.708199999999966</v>
      </c>
      <c r="D188" s="5">
        <f t="shared" si="24"/>
        <v>0.9510565162951212</v>
      </c>
      <c r="E188" s="6">
        <f t="shared" si="25"/>
        <v>-0.8090169943749782</v>
      </c>
      <c r="F188" s="41">
        <f t="shared" si="26"/>
        <v>25313313.048727393</v>
      </c>
      <c r="G188" s="40">
        <f t="shared" si="27"/>
        <v>9.45160566311277E-10</v>
      </c>
      <c r="H188" s="66">
        <f t="shared" si="28"/>
        <v>-90.24494406158021</v>
      </c>
    </row>
    <row r="189" spans="2:8" ht="12.75">
      <c r="B189" s="3">
        <f t="shared" si="22"/>
        <v>133</v>
      </c>
      <c r="C189" s="58">
        <f t="shared" si="23"/>
        <v>-13.605899999999966</v>
      </c>
      <c r="D189" s="5">
        <f t="shared" si="24"/>
        <v>0.809016994374889</v>
      </c>
      <c r="E189" s="6">
        <f t="shared" si="25"/>
        <v>-0.8910065241883904</v>
      </c>
      <c r="F189" s="41">
        <f t="shared" si="26"/>
        <v>19405458.66941481</v>
      </c>
      <c r="G189" s="40">
        <f t="shared" si="27"/>
        <v>1.4115779528046801E-09</v>
      </c>
      <c r="H189" s="66">
        <f t="shared" si="28"/>
        <v>-88.50295133430546</v>
      </c>
    </row>
    <row r="190" spans="2:8" ht="12.75">
      <c r="B190" s="3">
        <f t="shared" si="22"/>
        <v>132</v>
      </c>
      <c r="C190" s="58">
        <f t="shared" si="23"/>
        <v>-13.503599999999967</v>
      </c>
      <c r="D190" s="5">
        <f t="shared" si="24"/>
        <v>0.5877852522923913</v>
      </c>
      <c r="E190" s="6">
        <f t="shared" si="25"/>
        <v>-0.9510565162951692</v>
      </c>
      <c r="F190" s="41">
        <f t="shared" si="26"/>
        <v>13109369.411264533</v>
      </c>
      <c r="G190" s="40">
        <f t="shared" si="27"/>
        <v>1.860210331089241E-09</v>
      </c>
      <c r="H190" s="66">
        <f t="shared" si="28"/>
        <v>-87.30437948004082</v>
      </c>
    </row>
    <row r="191" spans="2:8" ht="12.75">
      <c r="B191" s="3">
        <f t="shared" si="22"/>
        <v>131</v>
      </c>
      <c r="C191" s="58">
        <f t="shared" si="23"/>
        <v>-13.401299999999967</v>
      </c>
      <c r="D191" s="5">
        <f t="shared" si="24"/>
        <v>0.3090169943748496</v>
      </c>
      <c r="E191" s="6">
        <f t="shared" si="25"/>
        <v>-0.9876883405951458</v>
      </c>
      <c r="F191" s="41">
        <f t="shared" si="26"/>
        <v>6586113.995631582</v>
      </c>
      <c r="G191" s="40">
        <f t="shared" si="27"/>
        <v>2.1969578721826513E-09</v>
      </c>
      <c r="H191" s="66">
        <f t="shared" si="28"/>
        <v>-86.58178270823697</v>
      </c>
    </row>
    <row r="192" spans="2:8" ht="12.75">
      <c r="B192" s="3">
        <f t="shared" si="22"/>
        <v>130</v>
      </c>
      <c r="C192" s="58">
        <f t="shared" si="23"/>
        <v>-13.298999999999968</v>
      </c>
      <c r="D192" s="5">
        <f t="shared" si="24"/>
        <v>-9.751596231899473E-14</v>
      </c>
      <c r="E192" s="6">
        <f t="shared" si="25"/>
        <v>-1</v>
      </c>
      <c r="F192" s="41">
        <f t="shared" si="26"/>
        <v>-2.0371104372980485E-06</v>
      </c>
      <c r="G192" s="40">
        <f t="shared" si="27"/>
        <v>2.344217521093854E-09</v>
      </c>
      <c r="H192" s="66">
        <f t="shared" si="28"/>
        <v>-86.30002092386137</v>
      </c>
    </row>
    <row r="193" spans="2:8" ht="12.75">
      <c r="B193" s="3">
        <f t="shared" si="22"/>
        <v>129</v>
      </c>
      <c r="C193" s="58">
        <f t="shared" si="23"/>
        <v>-13.196699999999968</v>
      </c>
      <c r="D193" s="5">
        <f t="shared" si="24"/>
        <v>-0.3090169943750418</v>
      </c>
      <c r="E193" s="6">
        <f t="shared" si="25"/>
        <v>-0.98768834059513</v>
      </c>
      <c r="F193" s="41">
        <f t="shared" si="26"/>
        <v>-6485562.636923788</v>
      </c>
      <c r="G193" s="40">
        <f t="shared" si="27"/>
        <v>2.2656086800387024E-09</v>
      </c>
      <c r="H193" s="66">
        <f t="shared" si="28"/>
        <v>-86.44815100110694</v>
      </c>
    </row>
    <row r="194" spans="2:8" ht="12.75">
      <c r="B194" s="3">
        <f t="shared" si="22"/>
        <v>128</v>
      </c>
      <c r="C194" s="58">
        <f t="shared" si="23"/>
        <v>-13.094399999999968</v>
      </c>
      <c r="D194" s="5">
        <f t="shared" si="24"/>
        <v>-0.5877852522925548</v>
      </c>
      <c r="E194" s="6">
        <f t="shared" si="25"/>
        <v>-0.951056516295138</v>
      </c>
      <c r="F194" s="41">
        <f t="shared" si="26"/>
        <v>-12712115.792745318</v>
      </c>
      <c r="G194" s="40">
        <f t="shared" si="27"/>
        <v>1.9782900884335126E-09</v>
      </c>
      <c r="H194" s="66">
        <f t="shared" si="28"/>
        <v>-87.03710024888179</v>
      </c>
    </row>
    <row r="195" spans="2:8" ht="12.75">
      <c r="B195" s="3">
        <f t="shared" si="22"/>
        <v>127</v>
      </c>
      <c r="C195" s="58">
        <f t="shared" si="23"/>
        <v>-12.992099999999969</v>
      </c>
      <c r="D195" s="5">
        <f t="shared" si="24"/>
        <v>-0.8090169943750036</v>
      </c>
      <c r="E195" s="6">
        <f t="shared" si="25"/>
        <v>-0.8910065241883461</v>
      </c>
      <c r="F195" s="41">
        <f t="shared" si="26"/>
        <v>-18530024.443730474</v>
      </c>
      <c r="G195" s="40">
        <f t="shared" si="27"/>
        <v>1.548106045455826E-09</v>
      </c>
      <c r="H195" s="66">
        <f t="shared" si="28"/>
        <v>-88.10199293408375</v>
      </c>
    </row>
    <row r="196" spans="2:8" ht="12.75">
      <c r="B196" s="3">
        <f t="shared" si="22"/>
        <v>126</v>
      </c>
      <c r="C196" s="58">
        <f t="shared" si="23"/>
        <v>-12.889799999999969</v>
      </c>
      <c r="D196" s="5">
        <f t="shared" si="24"/>
        <v>-0.9510565162951815</v>
      </c>
      <c r="E196" s="6">
        <f t="shared" si="25"/>
        <v>-0.8090169943749209</v>
      </c>
      <c r="F196" s="41">
        <f t="shared" si="26"/>
        <v>-23802070.47865731</v>
      </c>
      <c r="G196" s="40">
        <f t="shared" si="27"/>
        <v>1.0689911267750361E-09</v>
      </c>
      <c r="H196" s="66">
        <f t="shared" si="28"/>
        <v>-89.71025899663657</v>
      </c>
    </row>
    <row r="197" spans="2:8" ht="12.75">
      <c r="B197" s="3">
        <f t="shared" si="22"/>
        <v>125</v>
      </c>
      <c r="C197" s="58">
        <f t="shared" si="23"/>
        <v>-12.78749999999997</v>
      </c>
      <c r="D197" s="5">
        <f t="shared" si="24"/>
        <v>-1</v>
      </c>
      <c r="E197" s="6">
        <f t="shared" si="25"/>
        <v>-0.7071067811865149</v>
      </c>
      <c r="F197" s="41">
        <f t="shared" si="26"/>
        <v>-28406682.785851292</v>
      </c>
      <c r="G197" s="40">
        <f t="shared" si="27"/>
        <v>6.338764177036611E-10</v>
      </c>
      <c r="H197" s="66">
        <f t="shared" si="28"/>
        <v>-91.97995405116617</v>
      </c>
    </row>
    <row r="198" spans="2:8" ht="12.75">
      <c r="B198" s="3">
        <f t="shared" si="22"/>
        <v>124</v>
      </c>
      <c r="C198" s="58">
        <f t="shared" si="23"/>
        <v>-12.68519999999997</v>
      </c>
      <c r="D198" s="5">
        <f t="shared" si="24"/>
        <v>-0.9510565162951268</v>
      </c>
      <c r="E198" s="6">
        <f t="shared" si="25"/>
        <v>-0.587785252292438</v>
      </c>
      <c r="F198" s="41">
        <f t="shared" si="26"/>
        <v>-32240727.738879703</v>
      </c>
      <c r="G198" s="40">
        <f t="shared" si="27"/>
        <v>3.0755017826045837E-10</v>
      </c>
      <c r="H198" s="66">
        <f t="shared" si="28"/>
        <v>-95.12084016916901</v>
      </c>
    </row>
    <row r="199" spans="2:8" ht="12.75">
      <c r="B199" s="3">
        <f t="shared" si="22"/>
        <v>123</v>
      </c>
      <c r="C199" s="58">
        <f t="shared" si="23"/>
        <v>-12.58289999999997</v>
      </c>
      <c r="D199" s="5">
        <f t="shared" si="24"/>
        <v>-0.8090169943748954</v>
      </c>
      <c r="E199" s="6">
        <f t="shared" si="25"/>
        <v>-0.45399049973950734</v>
      </c>
      <c r="F199" s="41">
        <f t="shared" si="26"/>
        <v>-35221796.368387386</v>
      </c>
      <c r="G199" s="40">
        <f t="shared" si="27"/>
        <v>1.1124012001899392E-10</v>
      </c>
      <c r="H199" s="66">
        <f t="shared" si="28"/>
        <v>-99.5373855123939</v>
      </c>
    </row>
    <row r="200" spans="2:8" ht="12.75">
      <c r="B200" s="3">
        <f t="shared" si="22"/>
        <v>122</v>
      </c>
      <c r="C200" s="58">
        <f t="shared" si="23"/>
        <v>-12.48059999999997</v>
      </c>
      <c r="D200" s="5">
        <f t="shared" si="24"/>
        <v>-0.5877852522924001</v>
      </c>
      <c r="E200" s="6">
        <f t="shared" si="25"/>
        <v>-0.3090169943749045</v>
      </c>
      <c r="F200" s="41">
        <f t="shared" si="26"/>
        <v>-37289938.115273915</v>
      </c>
      <c r="G200" s="40">
        <f t="shared" si="27"/>
        <v>2.427137650529288E-11</v>
      </c>
      <c r="H200" s="66">
        <f t="shared" si="28"/>
        <v>-106.14905592778041</v>
      </c>
    </row>
    <row r="201" spans="2:8" ht="12.75">
      <c r="B201" s="3">
        <f t="shared" si="22"/>
        <v>121</v>
      </c>
      <c r="C201" s="58">
        <f t="shared" si="23"/>
        <v>-12.378299999999971</v>
      </c>
      <c r="D201" s="5">
        <f t="shared" si="24"/>
        <v>-0.3090169943748666</v>
      </c>
      <c r="E201" s="6">
        <f t="shared" si="25"/>
        <v>-0.1564344650401889</v>
      </c>
      <c r="F201" s="41">
        <f t="shared" si="26"/>
        <v>-38408805.748903655</v>
      </c>
      <c r="G201" s="40">
        <f t="shared" si="27"/>
        <v>1.6204798570650678E-12</v>
      </c>
      <c r="H201" s="66">
        <f t="shared" si="28"/>
        <v>-117.90356362977874</v>
      </c>
    </row>
    <row r="202" spans="2:8" ht="12.75">
      <c r="B202" s="3">
        <f t="shared" si="22"/>
        <v>120</v>
      </c>
      <c r="C202" s="58">
        <f t="shared" si="23"/>
        <v>-12.275999999999971</v>
      </c>
      <c r="D202" s="5">
        <f t="shared" si="24"/>
        <v>8.673530643710237E-14</v>
      </c>
      <c r="E202" s="6">
        <f t="shared" si="25"/>
        <v>4.3367653218551183E-14</v>
      </c>
      <c r="F202" s="41">
        <f t="shared" si="26"/>
        <v>-38566191.41546821</v>
      </c>
      <c r="G202" s="40">
        <f t="shared" si="27"/>
        <v>9.731634878453974E-63</v>
      </c>
      <c r="H202" s="66">
        <f t="shared" si="28"/>
        <v>-620.1181419374526</v>
      </c>
    </row>
    <row r="203" spans="2:8" ht="12.75">
      <c r="B203" s="3">
        <f t="shared" si="22"/>
        <v>119</v>
      </c>
      <c r="C203" s="58">
        <f t="shared" si="23"/>
        <v>-12.173699999999972</v>
      </c>
      <c r="D203" s="5">
        <f t="shared" si="24"/>
        <v>0.3090169943750316</v>
      </c>
      <c r="E203" s="6">
        <f t="shared" si="25"/>
        <v>0.15643446504027458</v>
      </c>
      <c r="F203" s="41">
        <f t="shared" si="26"/>
        <v>-37773949.45553282</v>
      </c>
      <c r="G203" s="40">
        <f t="shared" si="27"/>
        <v>1.6754074985764874E-12</v>
      </c>
      <c r="H203" s="66">
        <f t="shared" si="28"/>
        <v>-117.75879545129085</v>
      </c>
    </row>
    <row r="204" spans="2:8" ht="12.75">
      <c r="B204" s="3">
        <f t="shared" si="22"/>
        <v>118</v>
      </c>
      <c r="C204" s="58">
        <f t="shared" si="23"/>
        <v>-12.071399999999972</v>
      </c>
      <c r="D204" s="5">
        <f t="shared" si="24"/>
        <v>0.5877852522925404</v>
      </c>
      <c r="E204" s="6">
        <f t="shared" si="25"/>
        <v>0.309016994374987</v>
      </c>
      <c r="F204" s="41">
        <f t="shared" si="26"/>
        <v>-36067317.19346065</v>
      </c>
      <c r="G204" s="40">
        <f t="shared" si="27"/>
        <v>2.5944783676038838E-11</v>
      </c>
      <c r="H204" s="66">
        <f t="shared" si="28"/>
        <v>-105.85949946040331</v>
      </c>
    </row>
    <row r="205" spans="2:8" ht="12.75">
      <c r="B205" s="3">
        <f t="shared" si="22"/>
        <v>117</v>
      </c>
      <c r="C205" s="58">
        <f t="shared" si="23"/>
        <v>-11.969099999999973</v>
      </c>
      <c r="D205" s="5">
        <f t="shared" si="24"/>
        <v>0.8090169943749973</v>
      </c>
      <c r="E205" s="6">
        <f t="shared" si="25"/>
        <v>0.4539904997395846</v>
      </c>
      <c r="F205" s="41">
        <f t="shared" si="26"/>
        <v>-33503659.960171886</v>
      </c>
      <c r="G205" s="40">
        <f t="shared" si="27"/>
        <v>1.229419077922788E-10</v>
      </c>
      <c r="H205" s="66">
        <f t="shared" si="28"/>
        <v>-99.10300051852622</v>
      </c>
    </row>
    <row r="206" spans="2:8" ht="12.75">
      <c r="B206" s="3">
        <f t="shared" si="22"/>
        <v>116</v>
      </c>
      <c r="C206" s="58">
        <f t="shared" si="23"/>
        <v>-11.866799999999973</v>
      </c>
      <c r="D206" s="5">
        <f t="shared" si="24"/>
        <v>0.9510565162951804</v>
      </c>
      <c r="E206" s="6">
        <f t="shared" si="25"/>
        <v>0.5877852522925082</v>
      </c>
      <c r="F206" s="41">
        <f t="shared" si="26"/>
        <v>-30160680.787982337</v>
      </c>
      <c r="G206" s="40">
        <f t="shared" si="27"/>
        <v>3.5143367575320055E-10</v>
      </c>
      <c r="H206" s="66">
        <f t="shared" si="28"/>
        <v>-94.5415662504606</v>
      </c>
    </row>
    <row r="207" spans="2:8" ht="12.75">
      <c r="B207" s="3">
        <f t="shared" si="22"/>
        <v>115</v>
      </c>
      <c r="C207" s="58">
        <f t="shared" si="23"/>
        <v>-11.764499999999973</v>
      </c>
      <c r="D207" s="5">
        <f t="shared" si="24"/>
        <v>1</v>
      </c>
      <c r="E207" s="6">
        <f t="shared" si="25"/>
        <v>0.7071067811865763</v>
      </c>
      <c r="F207" s="41">
        <f t="shared" si="26"/>
        <v>-26134148.16298093</v>
      </c>
      <c r="G207" s="40">
        <f t="shared" si="27"/>
        <v>7.489088110868157E-10</v>
      </c>
      <c r="H207" s="66">
        <f t="shared" si="28"/>
        <v>-91.25571059807578</v>
      </c>
    </row>
    <row r="208" spans="2:8" ht="12.75">
      <c r="B208" s="3">
        <f t="shared" si="22"/>
        <v>114</v>
      </c>
      <c r="C208" s="58">
        <f t="shared" si="23"/>
        <v>-11.662199999999974</v>
      </c>
      <c r="D208" s="5">
        <f t="shared" si="24"/>
        <v>0.9510565162951279</v>
      </c>
      <c r="E208" s="6">
        <f t="shared" si="25"/>
        <v>0.8090169943749719</v>
      </c>
      <c r="F208" s="41">
        <f t="shared" si="26"/>
        <v>-21535206.62354452</v>
      </c>
      <c r="G208" s="40">
        <f t="shared" si="27"/>
        <v>1.3058866673349297E-09</v>
      </c>
      <c r="H208" s="66">
        <f t="shared" si="28"/>
        <v>-88.84094512101368</v>
      </c>
    </row>
    <row r="209" spans="2:8" ht="12.75">
      <c r="B209" s="3">
        <f t="shared" si="22"/>
        <v>113</v>
      </c>
      <c r="C209" s="58">
        <f t="shared" si="23"/>
        <v>-11.559899999999974</v>
      </c>
      <c r="D209" s="5">
        <f t="shared" si="24"/>
        <v>0.8090169943749017</v>
      </c>
      <c r="E209" s="6">
        <f t="shared" si="25"/>
        <v>0.8910065241883856</v>
      </c>
      <c r="F209" s="41">
        <f t="shared" si="26"/>
        <v>-16487344.583788874</v>
      </c>
      <c r="G209" s="40">
        <f t="shared" si="27"/>
        <v>1.955470468099415E-09</v>
      </c>
      <c r="H209" s="66">
        <f t="shared" si="28"/>
        <v>-87.08748738463225</v>
      </c>
    </row>
    <row r="210" spans="2:8" ht="12.75">
      <c r="B210" s="3">
        <f t="shared" si="22"/>
        <v>112</v>
      </c>
      <c r="C210" s="58">
        <f t="shared" si="23"/>
        <v>-11.457599999999974</v>
      </c>
      <c r="D210" s="5">
        <f t="shared" si="24"/>
        <v>0.5877852522924145</v>
      </c>
      <c r="E210" s="6">
        <f t="shared" si="25"/>
        <v>0.9510565162951647</v>
      </c>
      <c r="F210" s="41">
        <f t="shared" si="26"/>
        <v>-11123101.318649188</v>
      </c>
      <c r="G210" s="40">
        <f t="shared" si="27"/>
        <v>2.583889095097124E-09</v>
      </c>
      <c r="H210" s="66">
        <f t="shared" si="28"/>
        <v>-85.87726130932754</v>
      </c>
    </row>
    <row r="211" spans="2:8" ht="12.75">
      <c r="B211" s="3">
        <f t="shared" si="22"/>
        <v>111</v>
      </c>
      <c r="C211" s="58">
        <f t="shared" si="23"/>
        <v>-11.355299999999975</v>
      </c>
      <c r="D211" s="5">
        <f t="shared" si="24"/>
        <v>0.30901699437487684</v>
      </c>
      <c r="E211" s="6">
        <f t="shared" si="25"/>
        <v>0.9876883405951435</v>
      </c>
      <c r="F211" s="41">
        <f t="shared" si="26"/>
        <v>-5580600.408512764</v>
      </c>
      <c r="G211" s="40">
        <f t="shared" si="27"/>
        <v>3.059978414457114E-09</v>
      </c>
      <c r="H211" s="66">
        <f t="shared" si="28"/>
        <v>-85.14281637085489</v>
      </c>
    </row>
    <row r="212" spans="2:8" ht="12.75">
      <c r="B212" s="3">
        <f t="shared" si="22"/>
        <v>110</v>
      </c>
      <c r="C212" s="58">
        <f t="shared" si="23"/>
        <v>-11.252999999999975</v>
      </c>
      <c r="D212" s="5">
        <f t="shared" si="24"/>
        <v>-7.595465055521E-14</v>
      </c>
      <c r="E212" s="6">
        <f t="shared" si="25"/>
        <v>1</v>
      </c>
      <c r="F212" s="41">
        <f t="shared" si="26"/>
        <v>1.3425873964283127E-06</v>
      </c>
      <c r="G212" s="40">
        <f t="shared" si="27"/>
        <v>3.27415505012282E-09</v>
      </c>
      <c r="H212" s="66">
        <f t="shared" si="28"/>
        <v>-84.84900758088914</v>
      </c>
    </row>
    <row r="213" spans="2:8" ht="12.75">
      <c r="B213" s="3">
        <f t="shared" si="22"/>
        <v>109</v>
      </c>
      <c r="C213" s="58">
        <f t="shared" si="23"/>
        <v>-11.150699999999976</v>
      </c>
      <c r="D213" s="5">
        <f t="shared" si="24"/>
        <v>-0.30901699437501456</v>
      </c>
      <c r="E213" s="6">
        <f t="shared" si="25"/>
        <v>0.9876883405951322</v>
      </c>
      <c r="F213" s="41">
        <f t="shared" si="26"/>
        <v>5480049.049803327</v>
      </c>
      <c r="G213" s="40">
        <f t="shared" si="27"/>
        <v>3.1733014093531167E-09</v>
      </c>
      <c r="H213" s="66">
        <f t="shared" si="28"/>
        <v>-84.9848867539344</v>
      </c>
    </row>
    <row r="214" spans="2:8" ht="12.75">
      <c r="B214" s="3">
        <f t="shared" si="22"/>
        <v>108</v>
      </c>
      <c r="C214" s="58">
        <f t="shared" si="23"/>
        <v>-11.048399999999976</v>
      </c>
      <c r="D214" s="5">
        <f t="shared" si="24"/>
        <v>-0.5877852522925316</v>
      </c>
      <c r="E214" s="6">
        <f t="shared" si="25"/>
        <v>0.9510565162951424</v>
      </c>
      <c r="F214" s="41">
        <f t="shared" si="26"/>
        <v>10725847.700128393</v>
      </c>
      <c r="G214" s="40">
        <f t="shared" si="27"/>
        <v>2.778832716812008E-09</v>
      </c>
      <c r="H214" s="66">
        <f t="shared" si="28"/>
        <v>-85.56137596566332</v>
      </c>
    </row>
    <row r="215" spans="2:8" ht="12.75">
      <c r="B215" s="3">
        <f t="shared" si="22"/>
        <v>107</v>
      </c>
      <c r="C215" s="58">
        <f t="shared" si="23"/>
        <v>-10.946099999999976</v>
      </c>
      <c r="D215" s="5">
        <f t="shared" si="24"/>
        <v>-0.809016994374991</v>
      </c>
      <c r="E215" s="6">
        <f t="shared" si="25"/>
        <v>0.891006524188351</v>
      </c>
      <c r="F215" s="41">
        <f t="shared" si="26"/>
        <v>15611910.358103298</v>
      </c>
      <c r="G215" s="40">
        <f t="shared" si="27"/>
        <v>2.1809243084249773E-09</v>
      </c>
      <c r="H215" s="66">
        <f t="shared" si="28"/>
        <v>-86.61359406866872</v>
      </c>
    </row>
    <row r="216" spans="2:8" ht="12.75">
      <c r="B216" s="3">
        <f t="shared" si="22"/>
        <v>106</v>
      </c>
      <c r="C216" s="58">
        <f t="shared" si="23"/>
        <v>-10.843799999999977</v>
      </c>
      <c r="D216" s="5">
        <f t="shared" si="24"/>
        <v>-0.9510565162951748</v>
      </c>
      <c r="E216" s="6">
        <f t="shared" si="25"/>
        <v>0.8090169943749272</v>
      </c>
      <c r="F216" s="41">
        <f t="shared" si="26"/>
        <v>20023964.05347332</v>
      </c>
      <c r="G216" s="40">
        <f t="shared" si="27"/>
        <v>1.5104399366928615E-09</v>
      </c>
      <c r="H216" s="66">
        <f t="shared" si="28"/>
        <v>-88.20896539958058</v>
      </c>
    </row>
    <row r="217" spans="2:8" ht="12.75">
      <c r="B217" s="3">
        <f t="shared" si="22"/>
        <v>105</v>
      </c>
      <c r="C217" s="58">
        <f t="shared" si="23"/>
        <v>-10.741499999999977</v>
      </c>
      <c r="D217" s="5">
        <f t="shared" si="24"/>
        <v>-1</v>
      </c>
      <c r="E217" s="6">
        <f t="shared" si="25"/>
        <v>0.7071067811865226</v>
      </c>
      <c r="F217" s="41">
        <f t="shared" si="26"/>
        <v>23861613.540114835</v>
      </c>
      <c r="G217" s="40">
        <f t="shared" si="27"/>
        <v>8.983509321197395E-10</v>
      </c>
      <c r="H217" s="66">
        <f t="shared" si="28"/>
        <v>-90.46553977240363</v>
      </c>
    </row>
    <row r="218" spans="2:8" ht="12.75">
      <c r="B218" s="3">
        <f t="shared" si="22"/>
        <v>104</v>
      </c>
      <c r="C218" s="58">
        <f t="shared" si="23"/>
        <v>-10.639199999999978</v>
      </c>
      <c r="D218" s="5">
        <f t="shared" si="24"/>
        <v>-0.9510565162951334</v>
      </c>
      <c r="E218" s="6">
        <f t="shared" si="25"/>
        <v>0.5877852522924467</v>
      </c>
      <c r="F218" s="41">
        <f t="shared" si="26"/>
        <v>27040610.361640837</v>
      </c>
      <c r="G218" s="40">
        <f t="shared" si="27"/>
        <v>4.3721260548567735E-10</v>
      </c>
      <c r="H218" s="66">
        <f t="shared" si="28"/>
        <v>-93.59307325189965</v>
      </c>
    </row>
    <row r="219" spans="2:8" ht="12.75">
      <c r="B219" s="3">
        <f t="shared" si="22"/>
        <v>103</v>
      </c>
      <c r="C219" s="58">
        <f t="shared" si="23"/>
        <v>-10.536899999999978</v>
      </c>
      <c r="D219" s="5">
        <f t="shared" si="24"/>
        <v>-0.809016994374908</v>
      </c>
      <c r="E219" s="6">
        <f t="shared" si="25"/>
        <v>0.45399049973951694</v>
      </c>
      <c r="F219" s="41">
        <f t="shared" si="26"/>
        <v>29494675.00767384</v>
      </c>
      <c r="G219" s="40">
        <f t="shared" si="27"/>
        <v>1.5863434591078323E-10</v>
      </c>
      <c r="H219" s="66">
        <f t="shared" si="28"/>
        <v>-97.99602777770902</v>
      </c>
    </row>
    <row r="220" spans="2:8" ht="12.75">
      <c r="B220" s="3">
        <f t="shared" si="22"/>
        <v>102</v>
      </c>
      <c r="C220" s="58">
        <f t="shared" si="23"/>
        <v>-10.434599999999978</v>
      </c>
      <c r="D220" s="5">
        <f t="shared" si="24"/>
        <v>-0.5877852522924175</v>
      </c>
      <c r="E220" s="6">
        <f t="shared" si="25"/>
        <v>0.30901699437491476</v>
      </c>
      <c r="F220" s="41">
        <f t="shared" si="26"/>
        <v>31176833.506212525</v>
      </c>
      <c r="G220" s="40">
        <f t="shared" si="27"/>
        <v>3.472271894510062E-11</v>
      </c>
      <c r="H220" s="66">
        <f t="shared" si="28"/>
        <v>-104.59386274952323</v>
      </c>
    </row>
    <row r="221" spans="2:8" ht="12.75">
      <c r="B221" s="3">
        <f aca="true" t="shared" si="29" ref="B221:B284">1+B222</f>
        <v>101</v>
      </c>
      <c r="C221" s="58">
        <f aca="true" t="shared" si="30" ref="C221:C284">C222-df</f>
        <v>-10.332299999999979</v>
      </c>
      <c r="D221" s="5">
        <f aca="true" t="shared" si="31" ref="D221:D284">SIN((PI()*fakt*C221)/(fc_boc_1*fakt))</f>
        <v>-0.3090169943748871</v>
      </c>
      <c r="E221" s="6">
        <f aca="true" t="shared" si="32" ref="E221:E284">SIN((PI()*fakt*C221)/(2*fs_1*fakt))</f>
        <v>0.15643446504019956</v>
      </c>
      <c r="F221" s="41">
        <f aca="true" t="shared" si="33" ref="F221:F284">PI()*C221*fakt*COS((PI()*fakt*C221)/(2*fs_1*fakt))</f>
        <v>32060242.815200523</v>
      </c>
      <c r="G221" s="40">
        <f aca="true" t="shared" si="34" ref="G221:G284">fc_boc_1*fakt*((E221*D221)/F221)^2</f>
        <v>2.3257960579645233E-12</v>
      </c>
      <c r="H221" s="66">
        <f>LOG10(G221)*10</f>
        <v>-116.33428369910142</v>
      </c>
    </row>
    <row r="222" spans="2:8" ht="12.75">
      <c r="B222" s="3">
        <f t="shared" si="29"/>
        <v>100</v>
      </c>
      <c r="C222" s="58">
        <f t="shared" si="30"/>
        <v>-10.229999999999979</v>
      </c>
      <c r="D222" s="5">
        <f t="shared" si="31"/>
        <v>6.162128099451714E-14</v>
      </c>
      <c r="E222" s="6">
        <f t="shared" si="32"/>
        <v>-3.081064049725857E-14</v>
      </c>
      <c r="F222" s="41">
        <f t="shared" si="33"/>
        <v>32138492.846223522</v>
      </c>
      <c r="G222" s="40">
        <f t="shared" si="34"/>
        <v>3.5701586747600134E-63</v>
      </c>
      <c r="H222" s="66">
        <f aca="true" t="shared" si="35" ref="H222:H285">LOG10(G222)*10</f>
        <v>-624.4731248135523</v>
      </c>
    </row>
    <row r="223" spans="2:8" ht="12.75">
      <c r="B223" s="3">
        <f t="shared" si="29"/>
        <v>99</v>
      </c>
      <c r="C223" s="58">
        <f t="shared" si="30"/>
        <v>-10.12769999999998</v>
      </c>
      <c r="D223" s="5">
        <f t="shared" si="31"/>
        <v>0.3090169943750077</v>
      </c>
      <c r="E223" s="6">
        <f t="shared" si="32"/>
        <v>-0.15643446504026218</v>
      </c>
      <c r="F223" s="41">
        <f t="shared" si="33"/>
        <v>31425386.521829903</v>
      </c>
      <c r="G223" s="40">
        <f t="shared" si="34"/>
        <v>2.420716823521486E-12</v>
      </c>
      <c r="H223" s="66">
        <f t="shared" si="35"/>
        <v>-116.1605601153926</v>
      </c>
    </row>
    <row r="224" spans="2:8" ht="12.75">
      <c r="B224" s="3">
        <f t="shared" si="29"/>
        <v>98</v>
      </c>
      <c r="C224" s="58">
        <f t="shared" si="30"/>
        <v>-10.02539999999998</v>
      </c>
      <c r="D224" s="5">
        <f t="shared" si="31"/>
        <v>0.587785252292523</v>
      </c>
      <c r="E224" s="6">
        <f t="shared" si="32"/>
        <v>-0.3090169943749767</v>
      </c>
      <c r="F224" s="41">
        <f t="shared" si="33"/>
        <v>29954212.584399637</v>
      </c>
      <c r="G224" s="40">
        <f t="shared" si="34"/>
        <v>3.761507370940405E-11</v>
      </c>
      <c r="H224" s="66">
        <f t="shared" si="35"/>
        <v>-104.2463808281313</v>
      </c>
    </row>
    <row r="225" spans="2:8" ht="12.75">
      <c r="B225" s="3">
        <f t="shared" si="29"/>
        <v>97</v>
      </c>
      <c r="C225" s="58">
        <f t="shared" si="30"/>
        <v>-9.92309999999998</v>
      </c>
      <c r="D225" s="5">
        <f t="shared" si="31"/>
        <v>0.8090169943749825</v>
      </c>
      <c r="E225" s="6">
        <f t="shared" si="32"/>
        <v>-0.45399049973957345</v>
      </c>
      <c r="F225" s="41">
        <f t="shared" si="33"/>
        <v>27776538.59945893</v>
      </c>
      <c r="G225" s="40">
        <f t="shared" si="34"/>
        <v>1.788661681122689E-10</v>
      </c>
      <c r="H225" s="66">
        <f t="shared" si="35"/>
        <v>-97.4747179689283</v>
      </c>
    </row>
    <row r="226" spans="2:8" ht="12.75">
      <c r="B226" s="3">
        <f t="shared" si="29"/>
        <v>96</v>
      </c>
      <c r="C226" s="58">
        <f t="shared" si="30"/>
        <v>-9.82079999999998</v>
      </c>
      <c r="D226" s="5">
        <f t="shared" si="31"/>
        <v>0.9510565162951715</v>
      </c>
      <c r="E226" s="6">
        <f t="shared" si="32"/>
        <v>-0.5877852522924966</v>
      </c>
      <c r="F226" s="41">
        <f t="shared" si="33"/>
        <v>24960563.410744276</v>
      </c>
      <c r="G226" s="40">
        <f t="shared" si="34"/>
        <v>5.131175717160036E-10</v>
      </c>
      <c r="H226" s="66">
        <f t="shared" si="35"/>
        <v>-92.89783112671394</v>
      </c>
    </row>
    <row r="227" spans="2:8" ht="12.75">
      <c r="B227" s="3">
        <f t="shared" si="29"/>
        <v>95</v>
      </c>
      <c r="C227" s="58">
        <f t="shared" si="30"/>
        <v>-9.718499999999981</v>
      </c>
      <c r="D227" s="5">
        <f t="shared" si="31"/>
        <v>1</v>
      </c>
      <c r="E227" s="6">
        <f t="shared" si="32"/>
        <v>-0.7071067811865674</v>
      </c>
      <c r="F227" s="41">
        <f t="shared" si="33"/>
        <v>21589078.91724539</v>
      </c>
      <c r="G227" s="40">
        <f t="shared" si="34"/>
        <v>1.097431471093921E-09</v>
      </c>
      <c r="H227" s="66">
        <f t="shared" si="35"/>
        <v>-89.59622589678074</v>
      </c>
    </row>
    <row r="228" spans="2:8" ht="12.75">
      <c r="B228" s="3">
        <f t="shared" si="29"/>
        <v>94</v>
      </c>
      <c r="C228" s="58">
        <f t="shared" si="30"/>
        <v>-9.616199999999981</v>
      </c>
      <c r="D228" s="5">
        <f t="shared" si="31"/>
        <v>0.9510565162951368</v>
      </c>
      <c r="E228" s="6">
        <f t="shared" si="32"/>
        <v>-0.8090169943749634</v>
      </c>
      <c r="F228" s="41">
        <f t="shared" si="33"/>
        <v>17757100.19836163</v>
      </c>
      <c r="G228" s="40">
        <f t="shared" si="34"/>
        <v>1.920699765582166E-09</v>
      </c>
      <c r="H228" s="66">
        <f t="shared" si="35"/>
        <v>-87.16540516627838</v>
      </c>
    </row>
    <row r="229" spans="2:8" ht="12.75">
      <c r="B229" s="3">
        <f t="shared" si="29"/>
        <v>93</v>
      </c>
      <c r="C229" s="58">
        <f t="shared" si="30"/>
        <v>-9.513899999999982</v>
      </c>
      <c r="D229" s="5">
        <f t="shared" si="31"/>
        <v>0.8090169943749144</v>
      </c>
      <c r="E229" s="6">
        <f t="shared" si="32"/>
        <v>-0.8910065241883807</v>
      </c>
      <c r="F229" s="41">
        <f t="shared" si="33"/>
        <v>13569230.49816282</v>
      </c>
      <c r="G229" s="40">
        <f t="shared" si="34"/>
        <v>2.886969870176998E-09</v>
      </c>
      <c r="H229" s="66">
        <f t="shared" si="35"/>
        <v>-85.39557748604265</v>
      </c>
    </row>
    <row r="230" spans="2:8" ht="12.75">
      <c r="B230" s="3">
        <f t="shared" si="29"/>
        <v>92</v>
      </c>
      <c r="C230" s="58">
        <f t="shared" si="30"/>
        <v>-9.411599999999982</v>
      </c>
      <c r="D230" s="5">
        <f t="shared" si="31"/>
        <v>0.5877852522924291</v>
      </c>
      <c r="E230" s="6">
        <f t="shared" si="32"/>
        <v>-0.951056516295162</v>
      </c>
      <c r="F230" s="41">
        <f t="shared" si="33"/>
        <v>9136833.226033516</v>
      </c>
      <c r="G230" s="40">
        <f t="shared" si="34"/>
        <v>3.829431097459585E-09</v>
      </c>
      <c r="H230" s="66">
        <f t="shared" si="35"/>
        <v>-84.16865740283507</v>
      </c>
    </row>
    <row r="231" spans="2:8" ht="12.75">
      <c r="B231" s="3">
        <f t="shared" si="29"/>
        <v>91</v>
      </c>
      <c r="C231" s="58">
        <f t="shared" si="30"/>
        <v>-9.309299999999983</v>
      </c>
      <c r="D231" s="5">
        <f t="shared" si="31"/>
        <v>0.3090169943748974</v>
      </c>
      <c r="E231" s="6">
        <f t="shared" si="32"/>
        <v>-0.9876883405951419</v>
      </c>
      <c r="F231" s="41">
        <f t="shared" si="33"/>
        <v>4575086.82139366</v>
      </c>
      <c r="G231" s="40">
        <f t="shared" si="34"/>
        <v>4.552831064427704E-09</v>
      </c>
      <c r="H231" s="66">
        <f t="shared" si="35"/>
        <v>-83.41718464154363</v>
      </c>
    </row>
    <row r="232" spans="2:8" ht="12.75">
      <c r="B232" s="3">
        <f t="shared" si="29"/>
        <v>90</v>
      </c>
      <c r="C232" s="58">
        <f t="shared" si="30"/>
        <v>-9.206999999999983</v>
      </c>
      <c r="D232" s="5">
        <f t="shared" si="31"/>
        <v>-5.084062511262477E-14</v>
      </c>
      <c r="E232" s="6">
        <f t="shared" si="32"/>
        <v>-1</v>
      </c>
      <c r="F232" s="41">
        <f t="shared" si="33"/>
        <v>-7.352734799158305E-07</v>
      </c>
      <c r="G232" s="40">
        <f t="shared" si="34"/>
        <v>4.891021741541492E-09</v>
      </c>
      <c r="H232" s="66">
        <f t="shared" si="35"/>
        <v>-83.10600406651113</v>
      </c>
    </row>
    <row r="233" spans="2:8" ht="12.75">
      <c r="B233" s="3">
        <f t="shared" si="29"/>
        <v>89</v>
      </c>
      <c r="C233" s="58">
        <f t="shared" si="30"/>
        <v>-9.104699999999983</v>
      </c>
      <c r="D233" s="5">
        <f t="shared" si="31"/>
        <v>-0.3090169943749941</v>
      </c>
      <c r="E233" s="6">
        <f t="shared" si="32"/>
        <v>-0.9876883405951339</v>
      </c>
      <c r="F233" s="41">
        <f t="shared" si="33"/>
        <v>-4474535.462683148</v>
      </c>
      <c r="G233" s="40">
        <f t="shared" si="34"/>
        <v>4.7597518046363585E-09</v>
      </c>
      <c r="H233" s="66">
        <f t="shared" si="35"/>
        <v>-83.22415692802016</v>
      </c>
    </row>
    <row r="234" spans="2:8" ht="12.75">
      <c r="B234" s="3">
        <f t="shared" si="29"/>
        <v>88</v>
      </c>
      <c r="C234" s="58">
        <f t="shared" si="30"/>
        <v>-9.002399999999984</v>
      </c>
      <c r="D234" s="5">
        <f t="shared" si="31"/>
        <v>-0.5877852522925113</v>
      </c>
      <c r="E234" s="6">
        <f t="shared" si="32"/>
        <v>-0.9510565162951463</v>
      </c>
      <c r="F234" s="41">
        <f t="shared" si="33"/>
        <v>-8739579.60751169</v>
      </c>
      <c r="G234" s="40">
        <f t="shared" si="34"/>
        <v>4.185473244950384E-09</v>
      </c>
      <c r="H234" s="66">
        <f t="shared" si="35"/>
        <v>-83.78255429892762</v>
      </c>
    </row>
    <row r="235" spans="2:8" ht="12.75">
      <c r="B235" s="3">
        <f t="shared" si="29"/>
        <v>87</v>
      </c>
      <c r="C235" s="58">
        <f t="shared" si="30"/>
        <v>-8.900099999999984</v>
      </c>
      <c r="D235" s="5">
        <f t="shared" si="31"/>
        <v>-0.8090169943749762</v>
      </c>
      <c r="E235" s="6">
        <f t="shared" si="32"/>
        <v>-0.8910065241883567</v>
      </c>
      <c r="F235" s="41">
        <f t="shared" si="33"/>
        <v>-12693796.272476206</v>
      </c>
      <c r="G235" s="40">
        <f t="shared" si="34"/>
        <v>3.2989037398808533E-09</v>
      </c>
      <c r="H235" s="66">
        <f t="shared" si="35"/>
        <v>-84.81630356733677</v>
      </c>
    </row>
    <row r="236" spans="2:8" ht="12.75">
      <c r="B236" s="3">
        <f t="shared" si="29"/>
        <v>86</v>
      </c>
      <c r="C236" s="58">
        <f t="shared" si="30"/>
        <v>-8.797799999999985</v>
      </c>
      <c r="D236" s="5">
        <f t="shared" si="31"/>
        <v>-0.9510565162951682</v>
      </c>
      <c r="E236" s="6">
        <f t="shared" si="32"/>
        <v>-0.8090169943749336</v>
      </c>
      <c r="F236" s="41">
        <f t="shared" si="33"/>
        <v>-16245857.628289439</v>
      </c>
      <c r="G236" s="40">
        <f t="shared" si="34"/>
        <v>2.2946596983073977E-09</v>
      </c>
      <c r="H236" s="66">
        <f t="shared" si="35"/>
        <v>-86.3928171191564</v>
      </c>
    </row>
    <row r="237" spans="2:8" ht="12.75">
      <c r="B237" s="3">
        <f t="shared" si="29"/>
        <v>85</v>
      </c>
      <c r="C237" s="58">
        <f t="shared" si="30"/>
        <v>-8.695499999999985</v>
      </c>
      <c r="D237" s="5">
        <f t="shared" si="31"/>
        <v>-1</v>
      </c>
      <c r="E237" s="6">
        <f t="shared" si="32"/>
        <v>-0.7071067811865315</v>
      </c>
      <c r="F237" s="41">
        <f t="shared" si="33"/>
        <v>-19316544.29437844</v>
      </c>
      <c r="G237" s="40">
        <f t="shared" si="34"/>
        <v>1.3708400036845147E-09</v>
      </c>
      <c r="H237" s="66">
        <f t="shared" si="35"/>
        <v>-88.6301323052905</v>
      </c>
    </row>
    <row r="238" spans="2:8" ht="12.75">
      <c r="B238" s="3">
        <f t="shared" si="29"/>
        <v>84</v>
      </c>
      <c r="C238" s="58">
        <f t="shared" si="30"/>
        <v>-8.593199999999985</v>
      </c>
      <c r="D238" s="5">
        <f t="shared" si="31"/>
        <v>-0.951056516295139</v>
      </c>
      <c r="E238" s="6">
        <f t="shared" si="32"/>
        <v>-0.587785252292454</v>
      </c>
      <c r="F238" s="41">
        <f t="shared" si="33"/>
        <v>-21840492.984402083</v>
      </c>
      <c r="G238" s="40">
        <f t="shared" si="34"/>
        <v>6.701943793839734E-10</v>
      </c>
      <c r="H238" s="66">
        <f t="shared" si="35"/>
        <v>-91.73799218716147</v>
      </c>
    </row>
    <row r="239" spans="2:8" ht="12.75">
      <c r="B239" s="3">
        <f t="shared" si="29"/>
        <v>83</v>
      </c>
      <c r="C239" s="58">
        <f t="shared" si="30"/>
        <v>-8.490899999999986</v>
      </c>
      <c r="D239" s="5">
        <f t="shared" si="31"/>
        <v>-0.8090169943749228</v>
      </c>
      <c r="E239" s="6">
        <f t="shared" si="32"/>
        <v>-0.45399049973952815</v>
      </c>
      <c r="F239" s="41">
        <f t="shared" si="33"/>
        <v>-23767553.646960326</v>
      </c>
      <c r="G239" s="40">
        <f t="shared" si="34"/>
        <v>2.442955110709341E-10</v>
      </c>
      <c r="H239" s="66">
        <f t="shared" si="35"/>
        <v>-96.12084513112663</v>
      </c>
    </row>
    <row r="240" spans="2:8" ht="12.75">
      <c r="B240" s="3">
        <f t="shared" si="29"/>
        <v>82</v>
      </c>
      <c r="C240" s="58">
        <f t="shared" si="30"/>
        <v>-8.388599999999986</v>
      </c>
      <c r="D240" s="5">
        <f t="shared" si="31"/>
        <v>-0.5877852522924407</v>
      </c>
      <c r="E240" s="6">
        <f t="shared" si="32"/>
        <v>-0.30901699437492836</v>
      </c>
      <c r="F240" s="41">
        <f t="shared" si="33"/>
        <v>-25063728.897151135</v>
      </c>
      <c r="G240" s="40">
        <f t="shared" si="34"/>
        <v>5.3726229611078274E-11</v>
      </c>
      <c r="H240" s="66">
        <f t="shared" si="35"/>
        <v>-102.69813636195843</v>
      </c>
    </row>
    <row r="241" spans="2:8" ht="12.75">
      <c r="B241" s="3">
        <f t="shared" si="29"/>
        <v>81</v>
      </c>
      <c r="C241" s="58">
        <f t="shared" si="30"/>
        <v>-8.286299999999986</v>
      </c>
      <c r="D241" s="5">
        <f t="shared" si="31"/>
        <v>-0.30901699437490765</v>
      </c>
      <c r="E241" s="6">
        <f t="shared" si="32"/>
        <v>-0.1564344650402102</v>
      </c>
      <c r="F241" s="41">
        <f t="shared" si="33"/>
        <v>-25711679.881497417</v>
      </c>
      <c r="G241" s="40">
        <f t="shared" si="34"/>
        <v>3.6161325388359315E-12</v>
      </c>
      <c r="H241" s="66">
        <f t="shared" si="35"/>
        <v>-114.41755660102038</v>
      </c>
    </row>
    <row r="242" spans="2:8" ht="12.75">
      <c r="B242" s="3">
        <f t="shared" si="29"/>
        <v>80</v>
      </c>
      <c r="C242" s="58">
        <f t="shared" si="30"/>
        <v>-8.183999999999987</v>
      </c>
      <c r="D242" s="5">
        <f t="shared" si="31"/>
        <v>4.0059969230732406E-14</v>
      </c>
      <c r="E242" s="6">
        <f t="shared" si="32"/>
        <v>2.0029984615366203E-14</v>
      </c>
      <c r="F242" s="41">
        <f t="shared" si="33"/>
        <v>-25710794.276978824</v>
      </c>
      <c r="G242" s="40">
        <f t="shared" si="34"/>
        <v>9.963848170674878E-64</v>
      </c>
      <c r="H242" s="66">
        <f t="shared" si="35"/>
        <v>-630.0157289887343</v>
      </c>
    </row>
    <row r="243" spans="2:8" ht="12.75">
      <c r="B243" s="3">
        <f t="shared" si="29"/>
        <v>79</v>
      </c>
      <c r="C243" s="58">
        <f t="shared" si="30"/>
        <v>-8.081699999999987</v>
      </c>
      <c r="D243" s="5">
        <f t="shared" si="31"/>
        <v>0.3090169943749838</v>
      </c>
      <c r="E243" s="6">
        <f t="shared" si="32"/>
        <v>0.15643446504024977</v>
      </c>
      <c r="F243" s="41">
        <f t="shared" si="33"/>
        <v>-25076823.588126954</v>
      </c>
      <c r="G243" s="40">
        <f t="shared" si="34"/>
        <v>3.801545519520357E-12</v>
      </c>
      <c r="H243" s="66">
        <f t="shared" si="35"/>
        <v>-114.20039804925182</v>
      </c>
    </row>
    <row r="244" spans="2:8" ht="12.75">
      <c r="B244" s="3">
        <f t="shared" si="29"/>
        <v>78</v>
      </c>
      <c r="C244" s="58">
        <f t="shared" si="30"/>
        <v>-7.979399999999987</v>
      </c>
      <c r="D244" s="5">
        <f t="shared" si="31"/>
        <v>0.5877852522925056</v>
      </c>
      <c r="E244" s="6">
        <f t="shared" si="32"/>
        <v>0.30901699437496644</v>
      </c>
      <c r="F244" s="41">
        <f t="shared" si="33"/>
        <v>-23841107.97533858</v>
      </c>
      <c r="G244" s="40">
        <f t="shared" si="34"/>
        <v>5.937790399491591E-11</v>
      </c>
      <c r="H244" s="66">
        <f t="shared" si="35"/>
        <v>-102.26375136809156</v>
      </c>
    </row>
    <row r="245" spans="2:8" ht="12.75">
      <c r="B245" s="3">
        <f t="shared" si="29"/>
        <v>77</v>
      </c>
      <c r="C245" s="58">
        <f t="shared" si="30"/>
        <v>-7.877099999999987</v>
      </c>
      <c r="D245" s="5">
        <f t="shared" si="31"/>
        <v>0.8090169943749699</v>
      </c>
      <c r="E245" s="6">
        <f t="shared" si="32"/>
        <v>0.45399049973956385</v>
      </c>
      <c r="F245" s="41">
        <f t="shared" si="33"/>
        <v>-22049417.23874588</v>
      </c>
      <c r="G245" s="40">
        <f t="shared" si="34"/>
        <v>2.838508645249105E-10</v>
      </c>
      <c r="H245" s="66">
        <f t="shared" si="35"/>
        <v>-95.46909778705341</v>
      </c>
    </row>
    <row r="246" spans="2:8" ht="12.75">
      <c r="B246" s="3">
        <f t="shared" si="29"/>
        <v>76</v>
      </c>
      <c r="C246" s="58">
        <f t="shared" si="30"/>
        <v>-7.7747999999999875</v>
      </c>
      <c r="D246" s="5">
        <f t="shared" si="31"/>
        <v>0.9510565162951649</v>
      </c>
      <c r="E246" s="6">
        <f t="shared" si="32"/>
        <v>0.5877852522924879</v>
      </c>
      <c r="F246" s="41">
        <f t="shared" si="33"/>
        <v>-19760446.033506047</v>
      </c>
      <c r="G246" s="40">
        <f t="shared" si="34"/>
        <v>8.18713909441552E-10</v>
      </c>
      <c r="H246" s="66">
        <f t="shared" si="35"/>
        <v>-90.86867831153867</v>
      </c>
    </row>
    <row r="247" spans="2:8" ht="12.75">
      <c r="B247" s="3">
        <f t="shared" si="29"/>
        <v>75</v>
      </c>
      <c r="C247" s="58">
        <f t="shared" si="30"/>
        <v>-7.672499999999988</v>
      </c>
      <c r="D247" s="5">
        <f t="shared" si="31"/>
        <v>1</v>
      </c>
      <c r="E247" s="6">
        <f t="shared" si="32"/>
        <v>0.7071067811865598</v>
      </c>
      <c r="F247" s="41">
        <f t="shared" si="33"/>
        <v>-17044009.67150971</v>
      </c>
      <c r="G247" s="40">
        <f t="shared" si="34"/>
        <v>1.7607678269550578E-09</v>
      </c>
      <c r="H247" s="66">
        <f t="shared" si="35"/>
        <v>-87.54297905883796</v>
      </c>
    </row>
    <row r="248" spans="2:8" ht="12.75">
      <c r="B248" s="3">
        <f t="shared" si="29"/>
        <v>74</v>
      </c>
      <c r="C248" s="58">
        <f t="shared" si="30"/>
        <v>-7.570199999999988</v>
      </c>
      <c r="D248" s="5">
        <f t="shared" si="31"/>
        <v>0.9510565162951423</v>
      </c>
      <c r="E248" s="6">
        <f t="shared" si="32"/>
        <v>0.8090169943749581</v>
      </c>
      <c r="F248" s="41">
        <f t="shared" si="33"/>
        <v>-13978993.773178484</v>
      </c>
      <c r="G248" s="40">
        <f t="shared" si="34"/>
        <v>3.099215326640534E-09</v>
      </c>
      <c r="H248" s="66">
        <f t="shared" si="35"/>
        <v>-85.08748248890404</v>
      </c>
    </row>
    <row r="249" spans="2:8" ht="12.75">
      <c r="B249" s="3">
        <f t="shared" si="29"/>
        <v>73</v>
      </c>
      <c r="C249" s="58">
        <f t="shared" si="30"/>
        <v>-7.467899999999989</v>
      </c>
      <c r="D249" s="5">
        <f t="shared" si="31"/>
        <v>0.809016994374927</v>
      </c>
      <c r="E249" s="6">
        <f t="shared" si="32"/>
        <v>0.8910065241883758</v>
      </c>
      <c r="F249" s="41">
        <f t="shared" si="33"/>
        <v>-10651116.412536634</v>
      </c>
      <c r="G249" s="40">
        <f t="shared" si="34"/>
        <v>4.685569976948826E-09</v>
      </c>
      <c r="H249" s="66">
        <f t="shared" si="35"/>
        <v>-83.29237571737316</v>
      </c>
    </row>
    <row r="250" spans="2:8" ht="12.75">
      <c r="B250" s="3">
        <f t="shared" si="29"/>
        <v>72</v>
      </c>
      <c r="C250" s="58">
        <f t="shared" si="30"/>
        <v>-7.365599999999989</v>
      </c>
      <c r="D250" s="5">
        <f t="shared" si="31"/>
        <v>0.5877852522924466</v>
      </c>
      <c r="E250" s="6">
        <f t="shared" si="32"/>
        <v>0.9510565162951586</v>
      </c>
      <c r="F250" s="41">
        <f t="shared" si="33"/>
        <v>-7150565.133417776</v>
      </c>
      <c r="G250" s="40">
        <f t="shared" si="34"/>
        <v>6.252373612827438E-09</v>
      </c>
      <c r="H250" s="66">
        <f t="shared" si="35"/>
        <v>-82.0395507845494</v>
      </c>
    </row>
    <row r="251" spans="2:8" ht="12.75">
      <c r="B251" s="3">
        <f t="shared" si="29"/>
        <v>71</v>
      </c>
      <c r="C251" s="58">
        <f t="shared" si="30"/>
        <v>-7.263299999999989</v>
      </c>
      <c r="D251" s="5">
        <f t="shared" si="31"/>
        <v>0.3090169943749145</v>
      </c>
      <c r="E251" s="6">
        <f t="shared" si="32"/>
        <v>0.9876883405951404</v>
      </c>
      <c r="F251" s="41">
        <f t="shared" si="33"/>
        <v>-3569573.234274379</v>
      </c>
      <c r="G251" s="40">
        <f t="shared" si="34"/>
        <v>7.479070431367896E-09</v>
      </c>
      <c r="H251" s="66">
        <f t="shared" si="35"/>
        <v>-81.2615237695033</v>
      </c>
    </row>
    <row r="252" spans="2:8" ht="12.75">
      <c r="B252" s="3">
        <f t="shared" si="29"/>
        <v>70</v>
      </c>
      <c r="C252" s="58">
        <f t="shared" si="30"/>
        <v>-7.16099999999999</v>
      </c>
      <c r="D252" s="5">
        <f t="shared" si="31"/>
        <v>-2.927931334884004E-14</v>
      </c>
      <c r="E252" s="6">
        <f t="shared" si="32"/>
        <v>1</v>
      </c>
      <c r="F252" s="41">
        <f t="shared" si="33"/>
        <v>3.2934755091141156E-07</v>
      </c>
      <c r="G252" s="40">
        <f t="shared" si="34"/>
        <v>8.085158389078784E-09</v>
      </c>
      <c r="H252" s="66">
        <f t="shared" si="35"/>
        <v>-80.92311467800977</v>
      </c>
    </row>
    <row r="253" spans="2:8" ht="12.75">
      <c r="B253" s="3">
        <f t="shared" si="29"/>
        <v>69</v>
      </c>
      <c r="C253" s="58">
        <f t="shared" si="30"/>
        <v>-7.05869999999999</v>
      </c>
      <c r="D253" s="5">
        <f t="shared" si="31"/>
        <v>-0.3090169943749736</v>
      </c>
      <c r="E253" s="6">
        <f t="shared" si="32"/>
        <v>0.9876883405951355</v>
      </c>
      <c r="F253" s="41">
        <f t="shared" si="33"/>
        <v>3469021.8755631046</v>
      </c>
      <c r="G253" s="40">
        <f t="shared" si="34"/>
        <v>7.918923344785724E-09</v>
      </c>
      <c r="H253" s="66">
        <f t="shared" si="35"/>
        <v>-81.01333860986699</v>
      </c>
    </row>
    <row r="254" spans="2:8" ht="12.75">
      <c r="B254" s="3">
        <f t="shared" si="29"/>
        <v>68</v>
      </c>
      <c r="C254" s="58">
        <f t="shared" si="30"/>
        <v>-6.956399999999991</v>
      </c>
      <c r="D254" s="5">
        <f t="shared" si="31"/>
        <v>-0.5877852522924968</v>
      </c>
      <c r="E254" s="6">
        <f t="shared" si="32"/>
        <v>0.9510565162951491</v>
      </c>
      <c r="F254" s="41">
        <f t="shared" si="33"/>
        <v>6753311.514895213</v>
      </c>
      <c r="G254" s="40">
        <f t="shared" si="34"/>
        <v>7.009581489813175E-09</v>
      </c>
      <c r="H254" s="66">
        <f t="shared" si="35"/>
        <v>-81.54307911004894</v>
      </c>
    </row>
    <row r="255" spans="2:8" ht="12.75">
      <c r="B255" s="3">
        <f t="shared" si="29"/>
        <v>67</v>
      </c>
      <c r="C255" s="58">
        <f t="shared" si="30"/>
        <v>-6.854099999999991</v>
      </c>
      <c r="D255" s="5">
        <f t="shared" si="31"/>
        <v>-0.8090169943749635</v>
      </c>
      <c r="E255" s="6">
        <f t="shared" si="32"/>
        <v>0.8910065241883617</v>
      </c>
      <c r="F255" s="41">
        <f t="shared" si="33"/>
        <v>9775682.186849289</v>
      </c>
      <c r="G255" s="40">
        <f t="shared" si="34"/>
        <v>5.562352953254334E-09</v>
      </c>
      <c r="H255" s="66">
        <f t="shared" si="35"/>
        <v>-82.54741456898086</v>
      </c>
    </row>
    <row r="256" spans="2:8" ht="12.75">
      <c r="B256" s="3">
        <f t="shared" si="29"/>
        <v>66</v>
      </c>
      <c r="C256" s="58">
        <f t="shared" si="30"/>
        <v>-6.751799999999991</v>
      </c>
      <c r="D256" s="5">
        <f t="shared" si="31"/>
        <v>-0.9510565162951615</v>
      </c>
      <c r="E256" s="6">
        <f t="shared" si="32"/>
        <v>0.8090169943749399</v>
      </c>
      <c r="F256" s="41">
        <f t="shared" si="33"/>
        <v>12467751.20310567</v>
      </c>
      <c r="G256" s="40">
        <f t="shared" si="34"/>
        <v>3.8960750984118535E-09</v>
      </c>
      <c r="H256" s="66">
        <f t="shared" si="35"/>
        <v>-84.09372680512227</v>
      </c>
    </row>
    <row r="257" spans="2:8" ht="12.75">
      <c r="B257" s="3">
        <f t="shared" si="29"/>
        <v>65</v>
      </c>
      <c r="C257" s="58">
        <f t="shared" si="30"/>
        <v>-6.649499999999992</v>
      </c>
      <c r="D257" s="5">
        <f t="shared" si="31"/>
        <v>-1</v>
      </c>
      <c r="E257" s="6">
        <f t="shared" si="32"/>
        <v>0.7071067811865378</v>
      </c>
      <c r="F257" s="41">
        <f t="shared" si="33"/>
        <v>14771475.048642213</v>
      </c>
      <c r="G257" s="40">
        <f t="shared" si="34"/>
        <v>2.344217521093719E-09</v>
      </c>
      <c r="H257" s="66">
        <f t="shared" si="35"/>
        <v>-86.30002092386162</v>
      </c>
    </row>
    <row r="258" spans="2:8" ht="12.75">
      <c r="B258" s="3">
        <f t="shared" si="29"/>
        <v>64</v>
      </c>
      <c r="C258" s="58">
        <f t="shared" si="30"/>
        <v>-6.547199999999992</v>
      </c>
      <c r="D258" s="5">
        <f t="shared" si="31"/>
        <v>-0.9510565162951468</v>
      </c>
      <c r="E258" s="6">
        <f t="shared" si="32"/>
        <v>0.5877852522924641</v>
      </c>
      <c r="F258" s="41">
        <f t="shared" si="33"/>
        <v>16640375.607163345</v>
      </c>
      <c r="G258" s="40">
        <f t="shared" si="34"/>
        <v>1.1545145363607516E-09</v>
      </c>
      <c r="H258" s="66">
        <f t="shared" si="35"/>
        <v>-89.37600594560129</v>
      </c>
    </row>
    <row r="259" spans="2:8" ht="12.75">
      <c r="B259" s="3">
        <f t="shared" si="29"/>
        <v>63</v>
      </c>
      <c r="C259" s="58">
        <f t="shared" si="30"/>
        <v>-6.4448999999999925</v>
      </c>
      <c r="D259" s="5">
        <f t="shared" si="31"/>
        <v>-0.8090169943749355</v>
      </c>
      <c r="E259" s="6">
        <f t="shared" si="32"/>
        <v>0.45399049973953776</v>
      </c>
      <c r="F259" s="41">
        <f t="shared" si="33"/>
        <v>18040432.286246903</v>
      </c>
      <c r="G259" s="40">
        <f t="shared" si="34"/>
        <v>4.240241309568673E-10</v>
      </c>
      <c r="H259" s="66">
        <f t="shared" si="35"/>
        <v>-93.72609427267642</v>
      </c>
    </row>
    <row r="260" spans="2:8" ht="12.75">
      <c r="B260" s="3">
        <f t="shared" si="29"/>
        <v>62</v>
      </c>
      <c r="C260" s="58">
        <f t="shared" si="30"/>
        <v>-6.342599999999993</v>
      </c>
      <c r="D260" s="5">
        <f t="shared" si="31"/>
        <v>-0.5877852522924553</v>
      </c>
      <c r="E260" s="6">
        <f t="shared" si="32"/>
        <v>0.3090169943749369</v>
      </c>
      <c r="F260" s="41">
        <f t="shared" si="33"/>
        <v>18950624.28808984</v>
      </c>
      <c r="G260" s="40">
        <f t="shared" si="34"/>
        <v>9.397897187953425E-11</v>
      </c>
      <c r="H260" s="66">
        <f t="shared" si="35"/>
        <v>-100.26969310424872</v>
      </c>
    </row>
    <row r="261" spans="2:8" ht="12.75">
      <c r="B261" s="3">
        <f t="shared" si="29"/>
        <v>61</v>
      </c>
      <c r="C261" s="58">
        <f t="shared" si="30"/>
        <v>-6.240299999999993</v>
      </c>
      <c r="D261" s="5">
        <f t="shared" si="31"/>
        <v>-0.30901699437492813</v>
      </c>
      <c r="E261" s="6">
        <f t="shared" si="32"/>
        <v>0.15643446504022085</v>
      </c>
      <c r="F261" s="41">
        <f t="shared" si="33"/>
        <v>19363116.94779433</v>
      </c>
      <c r="G261" s="40">
        <f t="shared" si="34"/>
        <v>6.376093949827727E-12</v>
      </c>
      <c r="H261" s="66">
        <f t="shared" si="35"/>
        <v>-111.95445292366153</v>
      </c>
    </row>
    <row r="262" spans="2:8" ht="12.75">
      <c r="B262" s="3">
        <f t="shared" si="29"/>
        <v>60</v>
      </c>
      <c r="C262" s="58">
        <f t="shared" si="30"/>
        <v>-6.137999999999994</v>
      </c>
      <c r="D262" s="5">
        <f t="shared" si="31"/>
        <v>1.8498657466947677E-14</v>
      </c>
      <c r="E262" s="6">
        <f t="shared" si="32"/>
        <v>-9.249328733473838E-15</v>
      </c>
      <c r="F262" s="41">
        <f t="shared" si="33"/>
        <v>19283095.70773413</v>
      </c>
      <c r="G262" s="40">
        <f t="shared" si="34"/>
        <v>8.054210427349092E-65</v>
      </c>
      <c r="H262" s="66">
        <f t="shared" si="35"/>
        <v>-640.9397702803841</v>
      </c>
    </row>
    <row r="263" spans="2:8" ht="12.75">
      <c r="B263" s="3">
        <f t="shared" si="29"/>
        <v>59</v>
      </c>
      <c r="C263" s="58">
        <f t="shared" si="30"/>
        <v>-6.035699999999994</v>
      </c>
      <c r="D263" s="5">
        <f t="shared" si="31"/>
        <v>0.3090169943749633</v>
      </c>
      <c r="E263" s="6">
        <f t="shared" si="32"/>
        <v>-0.1564344650402391</v>
      </c>
      <c r="F263" s="41">
        <f t="shared" si="33"/>
        <v>18728260.65442397</v>
      </c>
      <c r="G263" s="40">
        <f t="shared" si="34"/>
        <v>6.815698243987375E-12</v>
      </c>
      <c r="H263" s="66">
        <f t="shared" si="35"/>
        <v>-111.66489645628707</v>
      </c>
    </row>
    <row r="264" spans="2:8" ht="12.75">
      <c r="B264" s="3">
        <f t="shared" si="29"/>
        <v>58</v>
      </c>
      <c r="C264" s="58">
        <f t="shared" si="30"/>
        <v>-5.9333999999999945</v>
      </c>
      <c r="D264" s="5">
        <f t="shared" si="31"/>
        <v>0.5877852522924881</v>
      </c>
      <c r="E264" s="6">
        <f t="shared" si="32"/>
        <v>-0.3090169943749562</v>
      </c>
      <c r="F264" s="41">
        <f t="shared" si="33"/>
        <v>17728003.36627748</v>
      </c>
      <c r="G264" s="40">
        <f t="shared" si="34"/>
        <v>1.0738857547711653E-10</v>
      </c>
      <c r="H264" s="66">
        <f t="shared" si="35"/>
        <v>-99.69041918554129</v>
      </c>
    </row>
    <row r="265" spans="2:8" ht="12.75">
      <c r="B265" s="3">
        <f t="shared" si="29"/>
        <v>57</v>
      </c>
      <c r="C265" s="58">
        <f t="shared" si="30"/>
        <v>-5.831099999999995</v>
      </c>
      <c r="D265" s="5">
        <f t="shared" si="31"/>
        <v>0.8090169943749551</v>
      </c>
      <c r="E265" s="6">
        <f t="shared" si="32"/>
        <v>-0.45399049973955263</v>
      </c>
      <c r="F265" s="41">
        <f t="shared" si="33"/>
        <v>16322295.87803278</v>
      </c>
      <c r="G265" s="40">
        <f t="shared" si="34"/>
        <v>5.17990697373969E-10</v>
      </c>
      <c r="H265" s="66">
        <f t="shared" si="35"/>
        <v>-92.85678039705404</v>
      </c>
    </row>
    <row r="266" spans="2:8" ht="12.75">
      <c r="B266" s="3">
        <f t="shared" si="29"/>
        <v>56</v>
      </c>
      <c r="C266" s="58">
        <f t="shared" si="30"/>
        <v>-5.728799999999995</v>
      </c>
      <c r="D266" s="5">
        <f t="shared" si="31"/>
        <v>0.9510565162951571</v>
      </c>
      <c r="E266" s="6">
        <f t="shared" si="32"/>
        <v>-0.5877852522924777</v>
      </c>
      <c r="F266" s="41">
        <f t="shared" si="33"/>
        <v>14560328.656267758</v>
      </c>
      <c r="G266" s="40">
        <f t="shared" si="34"/>
        <v>1.5079373536141798E-09</v>
      </c>
      <c r="H266" s="66">
        <f t="shared" si="35"/>
        <v>-88.21616700604716</v>
      </c>
    </row>
    <row r="267" spans="2:8" ht="12.75">
      <c r="B267" s="3">
        <f t="shared" si="29"/>
        <v>55</v>
      </c>
      <c r="C267" s="58">
        <f t="shared" si="30"/>
        <v>-5.626499999999996</v>
      </c>
      <c r="D267" s="5">
        <f t="shared" si="31"/>
        <v>1</v>
      </c>
      <c r="E267" s="6">
        <f t="shared" si="32"/>
        <v>-0.7071067811865521</v>
      </c>
      <c r="F267" s="41">
        <f t="shared" si="33"/>
        <v>12498940.425773932</v>
      </c>
      <c r="G267" s="40">
        <f t="shared" si="34"/>
        <v>3.274155050122895E-09</v>
      </c>
      <c r="H267" s="66">
        <f t="shared" si="35"/>
        <v>-84.84900758088904</v>
      </c>
    </row>
    <row r="268" spans="2:8" ht="12.75">
      <c r="B268" s="3">
        <f t="shared" si="29"/>
        <v>54</v>
      </c>
      <c r="C268" s="58">
        <f t="shared" si="30"/>
        <v>-5.524199999999996</v>
      </c>
      <c r="D268" s="5">
        <f t="shared" si="31"/>
        <v>0.9510565162951501</v>
      </c>
      <c r="E268" s="6">
        <f t="shared" si="32"/>
        <v>-0.8090169943749508</v>
      </c>
      <c r="F268" s="41">
        <f t="shared" si="33"/>
        <v>10200887.347995294</v>
      </c>
      <c r="G268" s="40">
        <f t="shared" si="34"/>
        <v>5.820062801331591E-09</v>
      </c>
      <c r="H268" s="66">
        <f t="shared" si="35"/>
        <v>-82.35072329074404</v>
      </c>
    </row>
    <row r="269" spans="2:8" ht="12.75">
      <c r="B269" s="3">
        <f t="shared" si="29"/>
        <v>53</v>
      </c>
      <c r="C269" s="58">
        <f t="shared" si="30"/>
        <v>-5.421899999999996</v>
      </c>
      <c r="D269" s="5">
        <f t="shared" si="31"/>
        <v>0.8090169943749418</v>
      </c>
      <c r="E269" s="6">
        <f t="shared" si="32"/>
        <v>-0.89100652418837</v>
      </c>
      <c r="F269" s="41">
        <f t="shared" si="33"/>
        <v>7733002.326910357</v>
      </c>
      <c r="G269" s="40">
        <f t="shared" si="34"/>
        <v>8.889071700662015E-09</v>
      </c>
      <c r="H269" s="66">
        <f t="shared" si="35"/>
        <v>-80.51143590697995</v>
      </c>
    </row>
    <row r="270" spans="2:8" ht="12.75">
      <c r="B270" s="3">
        <f t="shared" si="29"/>
        <v>52</v>
      </c>
      <c r="C270" s="58">
        <f t="shared" si="30"/>
        <v>-5.319599999999997</v>
      </c>
      <c r="D270" s="5">
        <f t="shared" si="31"/>
        <v>0.587785252292464</v>
      </c>
      <c r="E270" s="6">
        <f t="shared" si="32"/>
        <v>-0.9510565162951553</v>
      </c>
      <c r="F270" s="41">
        <f t="shared" si="33"/>
        <v>5164297.040801902</v>
      </c>
      <c r="G270" s="40">
        <f t="shared" si="34"/>
        <v>1.1986799115716323E-08</v>
      </c>
      <c r="H270" s="66">
        <f t="shared" si="35"/>
        <v>-79.21296772862009</v>
      </c>
    </row>
    <row r="271" spans="2:8" ht="12.75">
      <c r="B271" s="3">
        <f t="shared" si="29"/>
        <v>51</v>
      </c>
      <c r="C271" s="58">
        <f t="shared" si="30"/>
        <v>-5.217299999999997</v>
      </c>
      <c r="D271" s="5">
        <f t="shared" si="31"/>
        <v>0.3090169943749418</v>
      </c>
      <c r="E271" s="6">
        <f t="shared" si="32"/>
        <v>-0.9876883405951382</v>
      </c>
      <c r="F271" s="41">
        <f t="shared" si="33"/>
        <v>2564059.6471550697</v>
      </c>
      <c r="G271" s="40">
        <f t="shared" si="34"/>
        <v>1.4495191866407216E-08</v>
      </c>
      <c r="H271" s="66">
        <f t="shared" si="35"/>
        <v>-78.38776031708056</v>
      </c>
    </row>
    <row r="272" spans="2:8" ht="12.75">
      <c r="B272" s="3">
        <f t="shared" si="29"/>
        <v>50</v>
      </c>
      <c r="C272" s="58">
        <f t="shared" si="30"/>
        <v>-5.1149999999999975</v>
      </c>
      <c r="D272" s="5">
        <f t="shared" si="31"/>
        <v>-7.718001585055312E-15</v>
      </c>
      <c r="E272" s="6">
        <f t="shared" si="32"/>
        <v>-1</v>
      </c>
      <c r="F272" s="41">
        <f t="shared" si="33"/>
        <v>-6.201123468211058E-08</v>
      </c>
      <c r="G272" s="40">
        <f t="shared" si="34"/>
        <v>1.584691044259439E-08</v>
      </c>
      <c r="H272" s="66">
        <f t="shared" si="35"/>
        <v>-78.00055396444503</v>
      </c>
    </row>
    <row r="273" spans="2:8" ht="12.75">
      <c r="B273" s="3">
        <f t="shared" si="29"/>
        <v>49</v>
      </c>
      <c r="C273" s="58">
        <f t="shared" si="30"/>
        <v>-5.012699999999998</v>
      </c>
      <c r="D273" s="5">
        <f t="shared" si="31"/>
        <v>-0.30901699437495306</v>
      </c>
      <c r="E273" s="6">
        <f t="shared" si="32"/>
        <v>-0.9876883405951372</v>
      </c>
      <c r="F273" s="41">
        <f t="shared" si="33"/>
        <v>-2463508.2884431994</v>
      </c>
      <c r="G273" s="40">
        <f t="shared" si="34"/>
        <v>1.5702621426291122E-08</v>
      </c>
      <c r="H273" s="66">
        <f t="shared" si="35"/>
        <v>-78.04027839569214</v>
      </c>
    </row>
    <row r="274" spans="2:8" ht="12.75">
      <c r="B274" s="3">
        <f t="shared" si="29"/>
        <v>48</v>
      </c>
      <c r="C274" s="58">
        <f t="shared" si="30"/>
        <v>-4.910399999999998</v>
      </c>
      <c r="D274" s="5">
        <f t="shared" si="31"/>
        <v>-0.5877852522924765</v>
      </c>
      <c r="E274" s="6">
        <f t="shared" si="32"/>
        <v>-0.951056516295153</v>
      </c>
      <c r="F274" s="41">
        <f t="shared" si="33"/>
        <v>-4767043.422278794</v>
      </c>
      <c r="G274" s="40">
        <f t="shared" si="34"/>
        <v>1.4067840628861362E-08</v>
      </c>
      <c r="H274" s="66">
        <f t="shared" si="35"/>
        <v>-78.51772560343589</v>
      </c>
    </row>
    <row r="275" spans="2:8" ht="12.75">
      <c r="B275" s="3">
        <f t="shared" si="29"/>
        <v>47</v>
      </c>
      <c r="C275" s="58">
        <f t="shared" si="30"/>
        <v>-4.808099999999999</v>
      </c>
      <c r="D275" s="5">
        <f t="shared" si="31"/>
        <v>-0.8090169943749499</v>
      </c>
      <c r="E275" s="6">
        <f t="shared" si="32"/>
        <v>-0.8910065241883669</v>
      </c>
      <c r="F275" s="41">
        <f t="shared" si="33"/>
        <v>-6857568.101222486</v>
      </c>
      <c r="G275" s="40">
        <f t="shared" si="34"/>
        <v>1.1303486829859324E-08</v>
      </c>
      <c r="H275" s="66">
        <f t="shared" si="35"/>
        <v>-79.46787567367858</v>
      </c>
    </row>
    <row r="276" spans="2:8" ht="12.75">
      <c r="B276" s="3">
        <f t="shared" si="29"/>
        <v>46</v>
      </c>
      <c r="C276" s="58">
        <f t="shared" si="30"/>
        <v>-4.705799999999999</v>
      </c>
      <c r="D276" s="5">
        <f t="shared" si="31"/>
        <v>-0.9510565162951538</v>
      </c>
      <c r="E276" s="6">
        <f t="shared" si="32"/>
        <v>-0.8090169943749472</v>
      </c>
      <c r="F276" s="41">
        <f t="shared" si="33"/>
        <v>-8689644.777921993</v>
      </c>
      <c r="G276" s="40">
        <f t="shared" si="34"/>
        <v>8.02046461657968E-09</v>
      </c>
      <c r="H276" s="66">
        <f t="shared" si="35"/>
        <v>-80.95800472791623</v>
      </c>
    </row>
    <row r="277" spans="2:8" ht="12.75">
      <c r="B277" s="3">
        <f t="shared" si="29"/>
        <v>45</v>
      </c>
      <c r="C277" s="58">
        <f t="shared" si="30"/>
        <v>-4.6034999999999995</v>
      </c>
      <c r="D277" s="5">
        <f t="shared" si="31"/>
        <v>-1</v>
      </c>
      <c r="E277" s="6">
        <f t="shared" si="32"/>
        <v>-0.7071067811865474</v>
      </c>
      <c r="F277" s="41">
        <f t="shared" si="33"/>
        <v>-10226405.80290602</v>
      </c>
      <c r="G277" s="40">
        <f t="shared" si="34"/>
        <v>4.891021741541469E-09</v>
      </c>
      <c r="H277" s="66">
        <f t="shared" si="35"/>
        <v>-83.10600406651116</v>
      </c>
    </row>
    <row r="278" spans="2:8" ht="12.75">
      <c r="B278" s="3">
        <f t="shared" si="29"/>
        <v>44</v>
      </c>
      <c r="C278" s="58">
        <f t="shared" si="30"/>
        <v>-4.5012</v>
      </c>
      <c r="D278" s="5">
        <f t="shared" si="31"/>
        <v>-0.9510565162951534</v>
      </c>
      <c r="E278" s="6">
        <f t="shared" si="32"/>
        <v>-0.5877852522924729</v>
      </c>
      <c r="F278" s="41">
        <f t="shared" si="33"/>
        <v>-11440258.229924724</v>
      </c>
      <c r="G278" s="40">
        <f t="shared" si="34"/>
        <v>2.4426092670113166E-09</v>
      </c>
      <c r="H278" s="66">
        <f t="shared" si="35"/>
        <v>-86.12145999564704</v>
      </c>
    </row>
    <row r="279" spans="2:8" ht="12.75">
      <c r="B279" s="3">
        <f t="shared" si="29"/>
        <v>43</v>
      </c>
      <c r="C279" s="58">
        <f t="shared" si="30"/>
        <v>-4.3989</v>
      </c>
      <c r="D279" s="5">
        <f t="shared" si="31"/>
        <v>-0.8090169943749492</v>
      </c>
      <c r="E279" s="6">
        <f t="shared" si="32"/>
        <v>-0.45399049973954814</v>
      </c>
      <c r="F279" s="41">
        <f t="shared" si="33"/>
        <v>-12313310.925533542</v>
      </c>
      <c r="G279" s="40">
        <f t="shared" si="34"/>
        <v>9.101956602314529E-10</v>
      </c>
      <c r="H279" s="66">
        <f t="shared" si="35"/>
        <v>-90.40865239519613</v>
      </c>
    </row>
    <row r="280" spans="2:8" ht="12.75">
      <c r="B280" s="3">
        <f t="shared" si="29"/>
        <v>42</v>
      </c>
      <c r="C280" s="58">
        <f t="shared" si="30"/>
        <v>-4.296600000000001</v>
      </c>
      <c r="D280" s="5">
        <f t="shared" si="31"/>
        <v>-0.5877852522924756</v>
      </c>
      <c r="E280" s="6">
        <f t="shared" si="32"/>
        <v>-0.3090169943749489</v>
      </c>
      <c r="F280" s="41">
        <f t="shared" si="33"/>
        <v>-12837519.679028563</v>
      </c>
      <c r="G280" s="40">
        <f t="shared" si="34"/>
        <v>2.0479317908445856E-10</v>
      </c>
      <c r="H280" s="66">
        <f t="shared" si="35"/>
        <v>-96.88684512224098</v>
      </c>
    </row>
    <row r="281" spans="2:8" ht="12.75">
      <c r="B281" s="3">
        <f t="shared" si="29"/>
        <v>41</v>
      </c>
      <c r="C281" s="58">
        <f t="shared" si="30"/>
        <v>-4.194300000000001</v>
      </c>
      <c r="D281" s="5">
        <f t="shared" si="31"/>
        <v>-0.30901699437495034</v>
      </c>
      <c r="E281" s="6">
        <f t="shared" si="32"/>
        <v>-0.15643446504023237</v>
      </c>
      <c r="F281" s="41">
        <f t="shared" si="33"/>
        <v>-13014554.014091263</v>
      </c>
      <c r="G281" s="40">
        <f t="shared" si="34"/>
        <v>1.4113887916309285E-11</v>
      </c>
      <c r="H281" s="66">
        <f t="shared" si="35"/>
        <v>-108.50353335783964</v>
      </c>
    </row>
    <row r="282" spans="2:8" ht="12.75">
      <c r="B282" s="3">
        <f t="shared" si="29"/>
        <v>40</v>
      </c>
      <c r="C282" s="58">
        <f t="shared" si="30"/>
        <v>-4.092000000000001</v>
      </c>
      <c r="D282" s="5">
        <f t="shared" si="31"/>
        <v>-4.839011136237303E-15</v>
      </c>
      <c r="E282" s="6">
        <f t="shared" si="32"/>
        <v>-2.4195055681186517E-15</v>
      </c>
      <c r="F282" s="41">
        <f t="shared" si="33"/>
        <v>-12855397.138489438</v>
      </c>
      <c r="G282" s="40">
        <f t="shared" si="34"/>
        <v>8.485376818035137E-67</v>
      </c>
      <c r="H282" s="66">
        <f t="shared" si="35"/>
        <v>-660.7132886679833</v>
      </c>
    </row>
    <row r="283" spans="2:8" ht="12.75">
      <c r="B283" s="3">
        <f t="shared" si="29"/>
        <v>39</v>
      </c>
      <c r="C283" s="58">
        <f t="shared" si="30"/>
        <v>-3.9897000000000014</v>
      </c>
      <c r="D283" s="5">
        <f t="shared" si="31"/>
        <v>0.3090169943749428</v>
      </c>
      <c r="E283" s="6">
        <f t="shared" si="32"/>
        <v>0.15643446504022848</v>
      </c>
      <c r="F283" s="41">
        <f t="shared" si="33"/>
        <v>-12379697.720720965</v>
      </c>
      <c r="G283" s="40">
        <f t="shared" si="34"/>
        <v>1.5598583555104232E-11</v>
      </c>
      <c r="H283" s="66">
        <f t="shared" si="35"/>
        <v>-108.06914836397536</v>
      </c>
    </row>
    <row r="284" spans="2:8" ht="12.75">
      <c r="B284" s="3">
        <f t="shared" si="29"/>
        <v>38</v>
      </c>
      <c r="C284" s="58">
        <f t="shared" si="30"/>
        <v>-3.8874000000000013</v>
      </c>
      <c r="D284" s="5">
        <f t="shared" si="31"/>
        <v>0.5877852522924691</v>
      </c>
      <c r="E284" s="6">
        <f t="shared" si="32"/>
        <v>0.3090169943749451</v>
      </c>
      <c r="F284" s="41">
        <f t="shared" si="33"/>
        <v>-11614898.757216336</v>
      </c>
      <c r="G284" s="40">
        <f t="shared" si="34"/>
        <v>2.50176709075462E-10</v>
      </c>
      <c r="H284" s="66">
        <f t="shared" si="35"/>
        <v>-96.01753124661938</v>
      </c>
    </row>
    <row r="285" spans="2:8" ht="12.75">
      <c r="B285" s="3">
        <f aca="true" t="shared" si="36" ref="B285:B320">1+B286</f>
        <v>37</v>
      </c>
      <c r="C285" s="58">
        <f aca="true" t="shared" si="37" ref="C285:C320">C286-df</f>
        <v>-3.7851000000000012</v>
      </c>
      <c r="D285" s="5">
        <f aca="true" t="shared" si="38" ref="D285:D348">SIN((PI()*fakt*C285)/(fc_boc_1*fakt))</f>
        <v>0.8090169943749456</v>
      </c>
      <c r="E285" s="6">
        <f aca="true" t="shared" si="39" ref="E285:E348">SIN((PI()*fakt*C285)/(2*fs_1*fakt))</f>
        <v>0.4539904997395454</v>
      </c>
      <c r="F285" s="41">
        <f aca="true" t="shared" si="40" ref="F285:F348">PI()*C285*fakt*COS((PI()*fakt*C285)/(2*fs_1*fakt))</f>
        <v>-10595174.517319579</v>
      </c>
      <c r="G285" s="40">
        <f aca="true" t="shared" si="41" ref="G285:G348">fc_boc_1*fakt*((E285*D285)/F285)^2</f>
        <v>1.2293292737530423E-09</v>
      </c>
      <c r="H285" s="66">
        <f t="shared" si="35"/>
        <v>-89.10331776494439</v>
      </c>
    </row>
    <row r="286" spans="2:8" ht="12.75">
      <c r="B286" s="3">
        <f t="shared" si="36"/>
        <v>36</v>
      </c>
      <c r="C286" s="58">
        <f t="shared" si="37"/>
        <v>-3.682800000000001</v>
      </c>
      <c r="D286" s="5">
        <f t="shared" si="38"/>
        <v>0.9510565162951521</v>
      </c>
      <c r="E286" s="6">
        <f t="shared" si="39"/>
        <v>0.5877852522924711</v>
      </c>
      <c r="F286" s="41">
        <f t="shared" si="40"/>
        <v>-9360211.27902934</v>
      </c>
      <c r="G286" s="40">
        <f t="shared" si="41"/>
        <v>3.6488360655353767E-09</v>
      </c>
      <c r="H286" s="66">
        <f aca="true" t="shared" si="42" ref="H286:H349">LOG10(G286)*10</f>
        <v>-84.3784564812691</v>
      </c>
    </row>
    <row r="287" spans="2:8" ht="12.75">
      <c r="B287" s="3">
        <f t="shared" si="36"/>
        <v>35</v>
      </c>
      <c r="C287" s="58">
        <f t="shared" si="37"/>
        <v>-3.580500000000001</v>
      </c>
      <c r="D287" s="5">
        <f t="shared" si="38"/>
        <v>1</v>
      </c>
      <c r="E287" s="6">
        <f t="shared" si="39"/>
        <v>0.7071067811865458</v>
      </c>
      <c r="F287" s="41">
        <f t="shared" si="40"/>
        <v>-7953871.180038036</v>
      </c>
      <c r="G287" s="40">
        <f t="shared" si="41"/>
        <v>8.08515838907868E-09</v>
      </c>
      <c r="H287" s="66">
        <f t="shared" si="42"/>
        <v>-80.92311467800984</v>
      </c>
    </row>
    <row r="288" spans="2:8" ht="12.75">
      <c r="B288" s="3">
        <f t="shared" si="36"/>
        <v>34</v>
      </c>
      <c r="C288" s="58">
        <f t="shared" si="37"/>
        <v>-3.478200000000001</v>
      </c>
      <c r="D288" s="5">
        <f t="shared" si="38"/>
        <v>0.9510565162951545</v>
      </c>
      <c r="E288" s="6">
        <f t="shared" si="39"/>
        <v>0.8090169943749465</v>
      </c>
      <c r="F288" s="41">
        <f t="shared" si="40"/>
        <v>-6422780.922811922</v>
      </c>
      <c r="G288" s="40">
        <f t="shared" si="41"/>
        <v>1.4681058069794571E-08</v>
      </c>
      <c r="H288" s="66">
        <f t="shared" si="42"/>
        <v>-78.33242643512988</v>
      </c>
    </row>
    <row r="289" spans="2:8" ht="12.75">
      <c r="B289" s="3">
        <f t="shared" si="36"/>
        <v>33</v>
      </c>
      <c r="C289" s="58">
        <f t="shared" si="37"/>
        <v>-3.375900000000001</v>
      </c>
      <c r="D289" s="5">
        <f t="shared" si="38"/>
        <v>0.8090169943749492</v>
      </c>
      <c r="E289" s="6">
        <f t="shared" si="39"/>
        <v>0.8910065241883671</v>
      </c>
      <c r="F289" s="41">
        <f t="shared" si="40"/>
        <v>-4814888.241283871</v>
      </c>
      <c r="G289" s="40">
        <f t="shared" si="41"/>
        <v>2.2928744175536495E-08</v>
      </c>
      <c r="H289" s="66">
        <f t="shared" si="42"/>
        <v>-76.39619731252198</v>
      </c>
    </row>
    <row r="290" spans="2:8" ht="12.75">
      <c r="B290" s="3">
        <f t="shared" si="36"/>
        <v>32</v>
      </c>
      <c r="C290" s="58">
        <f t="shared" si="37"/>
        <v>-3.273600000000001</v>
      </c>
      <c r="D290" s="5">
        <f t="shared" si="38"/>
        <v>0.5877852522924757</v>
      </c>
      <c r="E290" s="6">
        <f t="shared" si="39"/>
        <v>0.9510565162951531</v>
      </c>
      <c r="F290" s="41">
        <f t="shared" si="40"/>
        <v>-3178028.9481858606</v>
      </c>
      <c r="G290" s="40">
        <f t="shared" si="41"/>
        <v>3.1652641414938035E-08</v>
      </c>
      <c r="H290" s="66">
        <f t="shared" si="42"/>
        <v>-74.99590042232226</v>
      </c>
    </row>
    <row r="291" spans="2:8" ht="12.75">
      <c r="B291" s="3">
        <f t="shared" si="36"/>
        <v>31</v>
      </c>
      <c r="C291" s="58">
        <f t="shared" si="37"/>
        <v>-3.171300000000001</v>
      </c>
      <c r="D291" s="5">
        <f t="shared" si="38"/>
        <v>0.30901699437495045</v>
      </c>
      <c r="E291" s="6">
        <f t="shared" si="39"/>
        <v>0.9876883405951374</v>
      </c>
      <c r="F291" s="41">
        <f t="shared" si="40"/>
        <v>-1558546.060035481</v>
      </c>
      <c r="G291" s="40">
        <f t="shared" si="41"/>
        <v>3.923204375080644E-08</v>
      </c>
      <c r="H291" s="66">
        <f t="shared" si="42"/>
        <v>-74.06359067180732</v>
      </c>
    </row>
    <row r="292" spans="2:8" ht="12.75">
      <c r="B292" s="3">
        <f t="shared" si="36"/>
        <v>30</v>
      </c>
      <c r="C292" s="58">
        <f t="shared" si="37"/>
        <v>-3.069000000000001</v>
      </c>
      <c r="D292" s="5">
        <f t="shared" si="38"/>
        <v>3.185169142327915E-15</v>
      </c>
      <c r="E292" s="6">
        <f t="shared" si="39"/>
        <v>1</v>
      </c>
      <c r="F292" s="41">
        <f t="shared" si="40"/>
        <v>-1.5354980354207676E-08</v>
      </c>
      <c r="G292" s="40">
        <f t="shared" si="41"/>
        <v>4.401919567387321E-08</v>
      </c>
      <c r="H292" s="66">
        <f t="shared" si="42"/>
        <v>-73.56357897211791</v>
      </c>
    </row>
    <row r="293" spans="2:8" ht="12.75">
      <c r="B293" s="3">
        <f t="shared" si="36"/>
        <v>29</v>
      </c>
      <c r="C293" s="58">
        <f t="shared" si="37"/>
        <v>-2.966700000000001</v>
      </c>
      <c r="D293" s="5">
        <f t="shared" si="38"/>
        <v>-0.3090169943749444</v>
      </c>
      <c r="E293" s="6">
        <f t="shared" si="39"/>
        <v>0.987688340595138</v>
      </c>
      <c r="F293" s="41">
        <f t="shared" si="40"/>
        <v>1457994.701323485</v>
      </c>
      <c r="G293" s="40">
        <f t="shared" si="41"/>
        <v>4.4829957246759876E-08</v>
      </c>
      <c r="H293" s="66">
        <f t="shared" si="42"/>
        <v>-73.48431675310097</v>
      </c>
    </row>
    <row r="294" spans="2:8" ht="12.75">
      <c r="B294" s="3">
        <f t="shared" si="36"/>
        <v>28</v>
      </c>
      <c r="C294" s="58">
        <f t="shared" si="37"/>
        <v>-2.8644000000000007</v>
      </c>
      <c r="D294" s="5">
        <f t="shared" si="38"/>
        <v>-0.5877852522924706</v>
      </c>
      <c r="E294" s="6">
        <f t="shared" si="39"/>
        <v>0.9510565162951541</v>
      </c>
      <c r="F294" s="41">
        <f t="shared" si="40"/>
        <v>2780775.3296626</v>
      </c>
      <c r="G294" s="40">
        <f t="shared" si="41"/>
        <v>4.1342225521551924E-08</v>
      </c>
      <c r="H294" s="66">
        <f t="shared" si="42"/>
        <v>-73.83606148276851</v>
      </c>
    </row>
    <row r="295" spans="2:8" ht="12.75">
      <c r="B295" s="3">
        <f t="shared" si="36"/>
        <v>27</v>
      </c>
      <c r="C295" s="58">
        <f t="shared" si="37"/>
        <v>-2.7621000000000007</v>
      </c>
      <c r="D295" s="5">
        <f t="shared" si="38"/>
        <v>-0.8090169943749466</v>
      </c>
      <c r="E295" s="6">
        <f t="shared" si="39"/>
        <v>0.8910065241883682</v>
      </c>
      <c r="F295" s="41">
        <f t="shared" si="40"/>
        <v>3939454.015595877</v>
      </c>
      <c r="G295" s="40">
        <f t="shared" si="41"/>
        <v>3.425158080543123E-08</v>
      </c>
      <c r="H295" s="66">
        <f t="shared" si="42"/>
        <v>-74.65319379814395</v>
      </c>
    </row>
    <row r="296" spans="2:8" ht="12.75">
      <c r="B296" s="3">
        <f t="shared" si="36"/>
        <v>26</v>
      </c>
      <c r="C296" s="58">
        <f t="shared" si="37"/>
        <v>-2.6598000000000006</v>
      </c>
      <c r="D296" s="5">
        <f t="shared" si="38"/>
        <v>-0.9510565162951531</v>
      </c>
      <c r="E296" s="6">
        <f t="shared" si="39"/>
        <v>0.8090169943749479</v>
      </c>
      <c r="F296" s="41">
        <f t="shared" si="40"/>
        <v>4911538.352738513</v>
      </c>
      <c r="G296" s="40">
        <f t="shared" si="41"/>
        <v>2.510547800100983E-08</v>
      </c>
      <c r="H296" s="66">
        <f t="shared" si="42"/>
        <v>-76.0023150537011</v>
      </c>
    </row>
    <row r="297" spans="2:8" ht="12.75">
      <c r="B297" s="3">
        <f t="shared" si="36"/>
        <v>25</v>
      </c>
      <c r="C297" s="58">
        <f t="shared" si="37"/>
        <v>-2.5575000000000006</v>
      </c>
      <c r="D297" s="5">
        <f t="shared" si="38"/>
        <v>-1</v>
      </c>
      <c r="E297" s="6">
        <f t="shared" si="39"/>
        <v>0.7071067811865483</v>
      </c>
      <c r="F297" s="41">
        <f t="shared" si="40"/>
        <v>5681336.5571700055</v>
      </c>
      <c r="G297" s="40">
        <f t="shared" si="41"/>
        <v>1.5846910442594436E-08</v>
      </c>
      <c r="H297" s="66">
        <f t="shared" si="42"/>
        <v>-78.00055396444502</v>
      </c>
    </row>
    <row r="298" spans="2:8" ht="12.75">
      <c r="B298" s="3">
        <f t="shared" si="36"/>
        <v>24</v>
      </c>
      <c r="C298" s="58">
        <f t="shared" si="37"/>
        <v>-2.4552000000000005</v>
      </c>
      <c r="D298" s="5">
        <f t="shared" si="38"/>
        <v>-0.951056516295154</v>
      </c>
      <c r="E298" s="6">
        <f t="shared" si="39"/>
        <v>0.5877852522924737</v>
      </c>
      <c r="F298" s="41">
        <f t="shared" si="40"/>
        <v>6240140.8526862115</v>
      </c>
      <c r="G298" s="40">
        <f t="shared" si="41"/>
        <v>8.20988114745474E-09</v>
      </c>
      <c r="H298" s="66">
        <f t="shared" si="42"/>
        <v>-80.8566313001554</v>
      </c>
    </row>
    <row r="299" spans="2:8" ht="12.75">
      <c r="B299" s="3">
        <f t="shared" si="36"/>
        <v>23</v>
      </c>
      <c r="C299" s="58">
        <f t="shared" si="37"/>
        <v>-2.3529000000000004</v>
      </c>
      <c r="D299" s="5">
        <f t="shared" si="38"/>
        <v>-0.8090169943749488</v>
      </c>
      <c r="E299" s="6">
        <f t="shared" si="39"/>
        <v>0.45399049973954786</v>
      </c>
      <c r="F299" s="41">
        <f t="shared" si="40"/>
        <v>6586189.56482027</v>
      </c>
      <c r="G299" s="40">
        <f t="shared" si="41"/>
        <v>3.181383319032043E-09</v>
      </c>
      <c r="H299" s="66">
        <f t="shared" si="42"/>
        <v>-84.97384000395627</v>
      </c>
    </row>
    <row r="300" spans="2:8" ht="12.75">
      <c r="B300" s="3">
        <f t="shared" si="36"/>
        <v>22</v>
      </c>
      <c r="C300" s="58">
        <f t="shared" si="37"/>
        <v>-2.2506000000000004</v>
      </c>
      <c r="D300" s="5">
        <f t="shared" si="38"/>
        <v>-0.5877852522924744</v>
      </c>
      <c r="E300" s="6">
        <f t="shared" si="39"/>
        <v>0.3090169943749481</v>
      </c>
      <c r="F300" s="41">
        <f t="shared" si="40"/>
        <v>6724415.069967344</v>
      </c>
      <c r="G300" s="40">
        <f t="shared" si="41"/>
        <v>7.463949750102922E-10</v>
      </c>
      <c r="H300" s="66">
        <f t="shared" si="42"/>
        <v>-91.27031293072713</v>
      </c>
    </row>
    <row r="301" spans="2:8" ht="12.75">
      <c r="B301" s="3">
        <f t="shared" si="36"/>
        <v>21</v>
      </c>
      <c r="C301" s="58">
        <f t="shared" si="37"/>
        <v>-2.1483000000000003</v>
      </c>
      <c r="D301" s="5">
        <f t="shared" si="38"/>
        <v>-0.3090169943749489</v>
      </c>
      <c r="E301" s="6">
        <f t="shared" si="39"/>
        <v>0.15643446504023162</v>
      </c>
      <c r="F301" s="41">
        <f t="shared" si="40"/>
        <v>6665991.080388209</v>
      </c>
      <c r="G301" s="40">
        <f t="shared" si="41"/>
        <v>5.379919634311893E-11</v>
      </c>
      <c r="H301" s="66">
        <f t="shared" si="42"/>
        <v>-102.6922421181234</v>
      </c>
    </row>
    <row r="302" spans="2:8" ht="12.75">
      <c r="B302" s="3">
        <f t="shared" si="36"/>
        <v>20</v>
      </c>
      <c r="C302" s="58">
        <f t="shared" si="37"/>
        <v>-2.0460000000000003</v>
      </c>
      <c r="D302" s="5">
        <f t="shared" si="38"/>
        <v>-6.431487287184012E-16</v>
      </c>
      <c r="E302" s="6">
        <f t="shared" si="39"/>
        <v>3.215743643592006E-16</v>
      </c>
      <c r="F302" s="41">
        <f t="shared" si="40"/>
        <v>6427698.569244717</v>
      </c>
      <c r="G302" s="40">
        <f t="shared" si="41"/>
        <v>1.0591325135710207E-69</v>
      </c>
      <c r="H302" s="66">
        <f t="shared" si="42"/>
        <v>-689.7504969965423</v>
      </c>
    </row>
    <row r="303" spans="2:8" ht="12.75">
      <c r="B303" s="3">
        <f t="shared" si="36"/>
        <v>19</v>
      </c>
      <c r="C303" s="58">
        <f t="shared" si="37"/>
        <v>-1.9437000000000002</v>
      </c>
      <c r="D303" s="5">
        <f t="shared" si="38"/>
        <v>0.3090169943749468</v>
      </c>
      <c r="E303" s="6">
        <f t="shared" si="39"/>
        <v>-0.15643446504023054</v>
      </c>
      <c r="F303" s="41">
        <f t="shared" si="40"/>
        <v>6031134.787017903</v>
      </c>
      <c r="G303" s="40">
        <f t="shared" si="41"/>
        <v>6.572145592053959E-11</v>
      </c>
      <c r="H303" s="66">
        <f t="shared" si="42"/>
        <v>-101.82292824250172</v>
      </c>
    </row>
    <row r="304" spans="2:8" ht="12.75">
      <c r="B304" s="3">
        <f t="shared" si="36"/>
        <v>18</v>
      </c>
      <c r="C304" s="58">
        <f t="shared" si="37"/>
        <v>-1.8414000000000001</v>
      </c>
      <c r="D304" s="5">
        <f t="shared" si="38"/>
        <v>0.5877852522924726</v>
      </c>
      <c r="E304" s="6">
        <f t="shared" si="39"/>
        <v>-0.3090169943749471</v>
      </c>
      <c r="F304" s="41">
        <f t="shared" si="40"/>
        <v>5501794.148155102</v>
      </c>
      <c r="G304" s="40">
        <f t="shared" si="41"/>
        <v>1.1149850861264711E-09</v>
      </c>
      <c r="H304" s="66">
        <f t="shared" si="42"/>
        <v>-89.52730941634918</v>
      </c>
    </row>
    <row r="305" spans="2:8" ht="12.75">
      <c r="B305" s="3">
        <f t="shared" si="36"/>
        <v>17</v>
      </c>
      <c r="C305" s="58">
        <f t="shared" si="37"/>
        <v>-1.7391</v>
      </c>
      <c r="D305" s="5">
        <f t="shared" si="38"/>
        <v>0.809016994374947</v>
      </c>
      <c r="E305" s="6">
        <f t="shared" si="39"/>
        <v>-0.45399049973954647</v>
      </c>
      <c r="F305" s="41">
        <f t="shared" si="40"/>
        <v>4868053.15660629</v>
      </c>
      <c r="G305" s="40">
        <f t="shared" si="41"/>
        <v>5.823362545909796E-09</v>
      </c>
      <c r="H305" s="66">
        <f t="shared" si="42"/>
        <v>-82.34826171116994</v>
      </c>
    </row>
    <row r="306" spans="2:8" ht="12.75">
      <c r="B306" s="3">
        <f t="shared" si="36"/>
        <v>16</v>
      </c>
      <c r="C306" s="58">
        <f t="shared" si="37"/>
        <v>-1.6368</v>
      </c>
      <c r="D306" s="5">
        <f t="shared" si="38"/>
        <v>0.9510565162951533</v>
      </c>
      <c r="E306" s="6">
        <f t="shared" si="39"/>
        <v>-0.5877852522924728</v>
      </c>
      <c r="F306" s="41">
        <f t="shared" si="40"/>
        <v>4160093.90179081</v>
      </c>
      <c r="G306" s="40">
        <f t="shared" si="41"/>
        <v>1.847223258177306E-08</v>
      </c>
      <c r="H306" s="66">
        <f t="shared" si="42"/>
        <v>-77.3348061190418</v>
      </c>
    </row>
    <row r="307" spans="2:8" ht="12.75">
      <c r="B307" s="3">
        <f t="shared" si="36"/>
        <v>15</v>
      </c>
      <c r="C307" s="58">
        <f t="shared" si="37"/>
        <v>-1.5345</v>
      </c>
      <c r="D307" s="5">
        <f t="shared" si="38"/>
        <v>1</v>
      </c>
      <c r="E307" s="6">
        <f t="shared" si="39"/>
        <v>-0.7071067811865476</v>
      </c>
      <c r="F307" s="41">
        <f t="shared" si="40"/>
        <v>3408801.9343020064</v>
      </c>
      <c r="G307" s="40">
        <f t="shared" si="41"/>
        <v>4.401919567387326E-08</v>
      </c>
      <c r="H307" s="66">
        <f t="shared" si="42"/>
        <v>-73.56357897211791</v>
      </c>
    </row>
    <row r="308" spans="2:8" ht="12.75">
      <c r="B308" s="3">
        <f t="shared" si="36"/>
        <v>14</v>
      </c>
      <c r="C308" s="58">
        <f t="shared" si="37"/>
        <v>-1.4322</v>
      </c>
      <c r="D308" s="5">
        <f t="shared" si="38"/>
        <v>0.9510565162951535</v>
      </c>
      <c r="E308" s="6">
        <f t="shared" si="39"/>
        <v>-0.8090169943749475</v>
      </c>
      <c r="F308" s="41">
        <f t="shared" si="40"/>
        <v>2644674.497628432</v>
      </c>
      <c r="G308" s="40">
        <f t="shared" si="41"/>
        <v>8.658828126878888E-08</v>
      </c>
      <c r="H308" s="66">
        <f t="shared" si="42"/>
        <v>-70.62540880784951</v>
      </c>
    </row>
    <row r="309" spans="2:8" ht="12.75">
      <c r="B309" s="3">
        <f t="shared" si="36"/>
        <v>13</v>
      </c>
      <c r="C309" s="58">
        <f t="shared" si="37"/>
        <v>-1.3298999999999999</v>
      </c>
      <c r="D309" s="5">
        <f t="shared" si="38"/>
        <v>0.8090169943749473</v>
      </c>
      <c r="E309" s="6">
        <f t="shared" si="39"/>
        <v>-0.8910065241883679</v>
      </c>
      <c r="F309" s="41">
        <f t="shared" si="40"/>
        <v>1896774.1556572758</v>
      </c>
      <c r="G309" s="40">
        <f t="shared" si="41"/>
        <v>1.4774794323762928E-07</v>
      </c>
      <c r="H309" s="66">
        <f t="shared" si="42"/>
        <v>-68.30478556110094</v>
      </c>
    </row>
    <row r="310" spans="2:8" ht="12.75">
      <c r="B310" s="3">
        <f t="shared" si="36"/>
        <v>12</v>
      </c>
      <c r="C310" s="58">
        <f t="shared" si="37"/>
        <v>-1.2275999999999998</v>
      </c>
      <c r="D310" s="5">
        <f t="shared" si="38"/>
        <v>0.5877852522924727</v>
      </c>
      <c r="E310" s="6">
        <f t="shared" si="39"/>
        <v>-0.9510565162951536</v>
      </c>
      <c r="F310" s="41">
        <f t="shared" si="40"/>
        <v>1191760.85556969</v>
      </c>
      <c r="G310" s="40">
        <f t="shared" si="41"/>
        <v>2.2508545006178245E-07</v>
      </c>
      <c r="H310" s="66">
        <f t="shared" si="42"/>
        <v>-66.47652577687663</v>
      </c>
    </row>
    <row r="311" spans="2:8" ht="12.75">
      <c r="B311" s="3">
        <f t="shared" si="36"/>
        <v>11</v>
      </c>
      <c r="C311" s="58">
        <f t="shared" si="37"/>
        <v>-1.1252999999999997</v>
      </c>
      <c r="D311" s="5">
        <f t="shared" si="38"/>
        <v>0.3090169943749469</v>
      </c>
      <c r="E311" s="6">
        <f t="shared" si="39"/>
        <v>-0.9876883405951378</v>
      </c>
      <c r="F311" s="41">
        <f t="shared" si="40"/>
        <v>553032.4729158089</v>
      </c>
      <c r="G311" s="40">
        <f t="shared" si="41"/>
        <v>3.115867276407031E-07</v>
      </c>
      <c r="H311" s="66">
        <f t="shared" si="42"/>
        <v>-65.06421049828634</v>
      </c>
    </row>
    <row r="312" spans="2:8" ht="12.75">
      <c r="B312" s="3">
        <f t="shared" si="36"/>
        <v>10</v>
      </c>
      <c r="C312" s="58">
        <f t="shared" si="37"/>
        <v>-1.0229999999999997</v>
      </c>
      <c r="D312" s="5">
        <f t="shared" si="38"/>
        <v>-1.0106932651909872E-15</v>
      </c>
      <c r="E312" s="6">
        <f t="shared" si="39"/>
        <v>-1</v>
      </c>
      <c r="F312" s="41">
        <f t="shared" si="40"/>
        <v>-1.6241079136533444E-09</v>
      </c>
      <c r="G312" s="40">
        <f t="shared" si="41"/>
        <v>3.9617276106485963E-07</v>
      </c>
      <c r="H312" s="66">
        <f t="shared" si="42"/>
        <v>-64.02115387772466</v>
      </c>
    </row>
    <row r="313" spans="2:8" ht="12.75">
      <c r="B313" s="3">
        <f t="shared" si="36"/>
        <v>9</v>
      </c>
      <c r="C313" s="58">
        <f t="shared" si="37"/>
        <v>-0.9206999999999997</v>
      </c>
      <c r="D313" s="5">
        <f t="shared" si="38"/>
        <v>-0.3090169943749484</v>
      </c>
      <c r="E313" s="6">
        <f t="shared" si="39"/>
        <v>-0.9876883405951377</v>
      </c>
      <c r="F313" s="41">
        <f t="shared" si="40"/>
        <v>-452481.1142038459</v>
      </c>
      <c r="G313" s="40">
        <f t="shared" si="41"/>
        <v>4.6545671659907484E-07</v>
      </c>
      <c r="H313" s="66">
        <f t="shared" si="42"/>
        <v>-63.32120698390835</v>
      </c>
    </row>
    <row r="314" spans="2:8" ht="12.75">
      <c r="B314" s="3">
        <f t="shared" si="36"/>
        <v>8</v>
      </c>
      <c r="C314" s="58">
        <f t="shared" si="37"/>
        <v>-0.8183999999999998</v>
      </c>
      <c r="D314" s="5">
        <f t="shared" si="38"/>
        <v>-0.5877852522924736</v>
      </c>
      <c r="E314" s="6">
        <f t="shared" si="39"/>
        <v>-0.9510565162951535</v>
      </c>
      <c r="F314" s="41">
        <f t="shared" si="40"/>
        <v>-794507.2370464614</v>
      </c>
      <c r="G314" s="40">
        <f t="shared" si="41"/>
        <v>5.0644226263901E-07</v>
      </c>
      <c r="H314" s="66">
        <f t="shared" si="42"/>
        <v>-62.954700595763015</v>
      </c>
    </row>
    <row r="315" spans="2:8" ht="12.75">
      <c r="B315" s="3">
        <f t="shared" si="36"/>
        <v>7</v>
      </c>
      <c r="C315" s="58">
        <f t="shared" si="37"/>
        <v>-0.7160999999999998</v>
      </c>
      <c r="D315" s="5">
        <f t="shared" si="38"/>
        <v>-0.8090169943749475</v>
      </c>
      <c r="E315" s="6">
        <f t="shared" si="39"/>
        <v>-0.8910065241883678</v>
      </c>
      <c r="F315" s="41">
        <f t="shared" si="40"/>
        <v>-1021339.9299693025</v>
      </c>
      <c r="G315" s="40">
        <f t="shared" si="41"/>
        <v>5.095796409624356E-07</v>
      </c>
      <c r="H315" s="66">
        <f t="shared" si="42"/>
        <v>-62.92787931524934</v>
      </c>
    </row>
    <row r="316" spans="2:8" ht="12.75">
      <c r="B316" s="3">
        <f t="shared" si="36"/>
        <v>6</v>
      </c>
      <c r="C316" s="58">
        <f t="shared" si="37"/>
        <v>-0.6137999999999999</v>
      </c>
      <c r="D316" s="5">
        <f t="shared" si="38"/>
        <v>-0.9510565162951536</v>
      </c>
      <c r="E316" s="6">
        <f t="shared" si="39"/>
        <v>-0.8090169943749473</v>
      </c>
      <c r="F316" s="41">
        <f t="shared" si="40"/>
        <v>-1133431.9275550423</v>
      </c>
      <c r="G316" s="40">
        <f t="shared" si="41"/>
        <v>4.7142508690785044E-07</v>
      </c>
      <c r="H316" s="66">
        <f t="shared" si="42"/>
        <v>-63.265873101957624</v>
      </c>
    </row>
    <row r="317" spans="2:8" ht="12.75">
      <c r="B317" s="3">
        <f t="shared" si="36"/>
        <v>5</v>
      </c>
      <c r="C317" s="58">
        <f t="shared" si="37"/>
        <v>-0.5115</v>
      </c>
      <c r="D317" s="5">
        <f t="shared" si="38"/>
        <v>-1</v>
      </c>
      <c r="E317" s="6">
        <f t="shared" si="39"/>
        <v>-0.7071067811865475</v>
      </c>
      <c r="F317" s="41">
        <f t="shared" si="40"/>
        <v>-1136267.311434002</v>
      </c>
      <c r="G317" s="40">
        <f t="shared" si="41"/>
        <v>3.9617276106485937E-07</v>
      </c>
      <c r="H317" s="66">
        <f t="shared" si="42"/>
        <v>-64.02115387772466</v>
      </c>
    </row>
    <row r="318" spans="2:8" ht="12.75">
      <c r="B318" s="3">
        <f t="shared" si="36"/>
        <v>4</v>
      </c>
      <c r="C318" s="58">
        <f t="shared" si="37"/>
        <v>-0.40919999999999995</v>
      </c>
      <c r="D318" s="5">
        <f t="shared" si="38"/>
        <v>-0.9510565162951535</v>
      </c>
      <c r="E318" s="6">
        <f t="shared" si="39"/>
        <v>-0.5877852522924731</v>
      </c>
      <c r="F318" s="41">
        <f t="shared" si="40"/>
        <v>-1040023.4754477022</v>
      </c>
      <c r="G318" s="40">
        <f t="shared" si="41"/>
        <v>2.9555572130836967E-07</v>
      </c>
      <c r="H318" s="66">
        <f t="shared" si="42"/>
        <v>-65.29360629248254</v>
      </c>
    </row>
    <row r="319" spans="2:8" ht="12.75">
      <c r="B319" s="3">
        <f t="shared" si="36"/>
        <v>3</v>
      </c>
      <c r="C319" s="58">
        <f t="shared" si="37"/>
        <v>-0.30689999999999995</v>
      </c>
      <c r="D319" s="5">
        <f t="shared" si="38"/>
        <v>-0.8090169943749473</v>
      </c>
      <c r="E319" s="6">
        <f t="shared" si="39"/>
        <v>-0.45399049973954675</v>
      </c>
      <c r="F319" s="41">
        <f t="shared" si="40"/>
        <v>-859068.204106992</v>
      </c>
      <c r="G319" s="40">
        <f t="shared" si="41"/>
        <v>1.8699464175199282E-07</v>
      </c>
      <c r="H319" s="66">
        <f t="shared" si="42"/>
        <v>-67.28170837799769</v>
      </c>
    </row>
    <row r="320" spans="2:8" ht="12.75">
      <c r="B320" s="3">
        <f t="shared" si="36"/>
        <v>2</v>
      </c>
      <c r="C320" s="58">
        <f t="shared" si="37"/>
        <v>-0.20459999999999998</v>
      </c>
      <c r="D320" s="5">
        <f>SIN((PI()*fakt*C320)/(fc_boc_1*fakt))</f>
        <v>-0.5877852522924731</v>
      </c>
      <c r="E320" s="6">
        <f t="shared" si="39"/>
        <v>-0.3090169943749474</v>
      </c>
      <c r="F320" s="41">
        <f t="shared" si="40"/>
        <v>-611310.4609061223</v>
      </c>
      <c r="G320" s="40">
        <f t="shared" si="41"/>
        <v>9.031379197624451E-08</v>
      </c>
      <c r="H320" s="66">
        <f t="shared" si="42"/>
        <v>-70.44245922756268</v>
      </c>
    </row>
    <row r="321" spans="2:8" ht="12.75">
      <c r="B321" s="3">
        <f>1+B322</f>
        <v>1</v>
      </c>
      <c r="C321" s="58">
        <f>C322-df</f>
        <v>-0.10229999999999999</v>
      </c>
      <c r="D321" s="5">
        <f t="shared" si="38"/>
        <v>-0.3090169943749474</v>
      </c>
      <c r="E321" s="6">
        <f t="shared" si="39"/>
        <v>-0.15643446504023087</v>
      </c>
      <c r="F321" s="41">
        <f t="shared" si="40"/>
        <v>-317428.1466851528</v>
      </c>
      <c r="G321" s="40">
        <f t="shared" si="41"/>
        <v>2.3725445587314996E-08</v>
      </c>
      <c r="H321" s="66">
        <f t="shared" si="42"/>
        <v>-76.2478562234451</v>
      </c>
    </row>
    <row r="322" spans="2:8" ht="12.75">
      <c r="B322" s="59">
        <f>1*10^-20</f>
        <v>1E-20</v>
      </c>
      <c r="C322" s="58">
        <f>B322</f>
        <v>1E-20</v>
      </c>
      <c r="D322" s="5">
        <f t="shared" si="38"/>
        <v>3.070960560693835E-20</v>
      </c>
      <c r="E322" s="6">
        <f t="shared" si="39"/>
        <v>1.5354802803469176E-20</v>
      </c>
      <c r="F322" s="41">
        <f t="shared" si="40"/>
        <v>3.141592653589793E-14</v>
      </c>
      <c r="G322" s="40">
        <f t="shared" si="41"/>
        <v>2.3046917803853852E-46</v>
      </c>
      <c r="H322" s="66">
        <f t="shared" si="42"/>
        <v>-456.37387147076174</v>
      </c>
    </row>
    <row r="323" spans="2:8" ht="12.75">
      <c r="B323" s="3">
        <f>1+B322</f>
        <v>1</v>
      </c>
      <c r="C323" s="58">
        <f>C322+df</f>
        <v>0.10229999999999999</v>
      </c>
      <c r="D323" s="5">
        <f t="shared" si="38"/>
        <v>0.3090169943749474</v>
      </c>
      <c r="E323" s="6">
        <f t="shared" si="39"/>
        <v>0.15643446504023087</v>
      </c>
      <c r="F323" s="41">
        <f t="shared" si="40"/>
        <v>317428.1466851528</v>
      </c>
      <c r="G323" s="40">
        <f t="shared" si="41"/>
        <v>2.3725445587314996E-08</v>
      </c>
      <c r="H323" s="66">
        <f t="shared" si="42"/>
        <v>-76.2478562234451</v>
      </c>
    </row>
    <row r="324" spans="2:8" ht="12.75">
      <c r="B324" s="3">
        <f aca="true" t="shared" si="43" ref="B324:B387">1+B323</f>
        <v>2</v>
      </c>
      <c r="C324" s="58">
        <f aca="true" t="shared" si="44" ref="C324:C387">C323+df</f>
        <v>0.20459999999999998</v>
      </c>
      <c r="D324" s="5">
        <f t="shared" si="38"/>
        <v>0.5877852522924731</v>
      </c>
      <c r="E324" s="6">
        <f t="shared" si="39"/>
        <v>0.3090169943749474</v>
      </c>
      <c r="F324" s="41">
        <f t="shared" si="40"/>
        <v>611310.4609061223</v>
      </c>
      <c r="G324" s="40">
        <f t="shared" si="41"/>
        <v>9.031379197624451E-08</v>
      </c>
      <c r="H324" s="66">
        <f t="shared" si="42"/>
        <v>-70.44245922756268</v>
      </c>
    </row>
    <row r="325" spans="2:8" ht="12.75">
      <c r="B325" s="3">
        <f t="shared" si="43"/>
        <v>3</v>
      </c>
      <c r="C325" s="58">
        <f t="shared" si="44"/>
        <v>0.30689999999999995</v>
      </c>
      <c r="D325" s="5">
        <f t="shared" si="38"/>
        <v>0.8090169943749473</v>
      </c>
      <c r="E325" s="6">
        <f t="shared" si="39"/>
        <v>0.45399049973954675</v>
      </c>
      <c r="F325" s="41">
        <f t="shared" si="40"/>
        <v>859068.204106992</v>
      </c>
      <c r="G325" s="40">
        <f t="shared" si="41"/>
        <v>1.8699464175199282E-07</v>
      </c>
      <c r="H325" s="66">
        <f t="shared" si="42"/>
        <v>-67.28170837799769</v>
      </c>
    </row>
    <row r="326" spans="2:8" ht="12.75">
      <c r="B326" s="3">
        <f t="shared" si="43"/>
        <v>4</v>
      </c>
      <c r="C326" s="58">
        <f t="shared" si="44"/>
        <v>0.40919999999999995</v>
      </c>
      <c r="D326" s="5">
        <f t="shared" si="38"/>
        <v>0.9510565162951535</v>
      </c>
      <c r="E326" s="6">
        <f t="shared" si="39"/>
        <v>0.5877852522924731</v>
      </c>
      <c r="F326" s="41">
        <f t="shared" si="40"/>
        <v>1040023.4754477022</v>
      </c>
      <c r="G326" s="40">
        <f t="shared" si="41"/>
        <v>2.9555572130836967E-07</v>
      </c>
      <c r="H326" s="66">
        <f t="shared" si="42"/>
        <v>-65.29360629248254</v>
      </c>
    </row>
    <row r="327" spans="2:8" ht="12.75">
      <c r="B327" s="3">
        <f t="shared" si="43"/>
        <v>5</v>
      </c>
      <c r="C327" s="58">
        <f t="shared" si="44"/>
        <v>0.5115</v>
      </c>
      <c r="D327" s="5">
        <f t="shared" si="38"/>
        <v>1</v>
      </c>
      <c r="E327" s="6">
        <f t="shared" si="39"/>
        <v>0.7071067811865475</v>
      </c>
      <c r="F327" s="41">
        <f t="shared" si="40"/>
        <v>1136267.311434002</v>
      </c>
      <c r="G327" s="40">
        <f t="shared" si="41"/>
        <v>3.9617276106485937E-07</v>
      </c>
      <c r="H327" s="66">
        <f t="shared" si="42"/>
        <v>-64.02115387772466</v>
      </c>
    </row>
    <row r="328" spans="2:8" ht="12.75">
      <c r="B328" s="3">
        <f t="shared" si="43"/>
        <v>6</v>
      </c>
      <c r="C328" s="58">
        <f t="shared" si="44"/>
        <v>0.6137999999999999</v>
      </c>
      <c r="D328" s="5">
        <f t="shared" si="38"/>
        <v>0.9510565162951536</v>
      </c>
      <c r="E328" s="6">
        <f t="shared" si="39"/>
        <v>0.8090169943749473</v>
      </c>
      <c r="F328" s="41">
        <f t="shared" si="40"/>
        <v>1133431.9275550423</v>
      </c>
      <c r="G328" s="40">
        <f t="shared" si="41"/>
        <v>4.7142508690785044E-07</v>
      </c>
      <c r="H328" s="66">
        <f t="shared" si="42"/>
        <v>-63.265873101957624</v>
      </c>
    </row>
    <row r="329" spans="2:8" ht="12.75">
      <c r="B329" s="3">
        <f t="shared" si="43"/>
        <v>7</v>
      </c>
      <c r="C329" s="58">
        <f t="shared" si="44"/>
        <v>0.7160999999999998</v>
      </c>
      <c r="D329" s="5">
        <f t="shared" si="38"/>
        <v>0.8090169943749475</v>
      </c>
      <c r="E329" s="6">
        <f t="shared" si="39"/>
        <v>0.8910065241883678</v>
      </c>
      <c r="F329" s="41">
        <f t="shared" si="40"/>
        <v>1021339.9299693025</v>
      </c>
      <c r="G329" s="40">
        <f t="shared" si="41"/>
        <v>5.095796409624356E-07</v>
      </c>
      <c r="H329" s="66">
        <f t="shared" si="42"/>
        <v>-62.92787931524934</v>
      </c>
    </row>
    <row r="330" spans="2:8" ht="12.75">
      <c r="B330" s="3">
        <f t="shared" si="43"/>
        <v>8</v>
      </c>
      <c r="C330" s="58">
        <f t="shared" si="44"/>
        <v>0.8183999999999998</v>
      </c>
      <c r="D330" s="5">
        <f t="shared" si="38"/>
        <v>0.5877852522924736</v>
      </c>
      <c r="E330" s="6">
        <f t="shared" si="39"/>
        <v>0.9510565162951535</v>
      </c>
      <c r="F330" s="41">
        <f t="shared" si="40"/>
        <v>794507.2370464614</v>
      </c>
      <c r="G330" s="40">
        <f t="shared" si="41"/>
        <v>5.0644226263901E-07</v>
      </c>
      <c r="H330" s="66">
        <f t="shared" si="42"/>
        <v>-62.954700595763015</v>
      </c>
    </row>
    <row r="331" spans="2:8" ht="12.75">
      <c r="B331" s="3">
        <f t="shared" si="43"/>
        <v>9</v>
      </c>
      <c r="C331" s="58">
        <f t="shared" si="44"/>
        <v>0.9206999999999997</v>
      </c>
      <c r="D331" s="5">
        <f t="shared" si="38"/>
        <v>0.3090169943749484</v>
      </c>
      <c r="E331" s="6">
        <f t="shared" si="39"/>
        <v>0.9876883405951377</v>
      </c>
      <c r="F331" s="41">
        <f t="shared" si="40"/>
        <v>452481.1142038459</v>
      </c>
      <c r="G331" s="40">
        <f t="shared" si="41"/>
        <v>4.6545671659907484E-07</v>
      </c>
      <c r="H331" s="66">
        <f t="shared" si="42"/>
        <v>-63.32120698390835</v>
      </c>
    </row>
    <row r="332" spans="2:8" ht="12.75">
      <c r="B332" s="3">
        <f t="shared" si="43"/>
        <v>10</v>
      </c>
      <c r="C332" s="58">
        <f t="shared" si="44"/>
        <v>1.0229999999999997</v>
      </c>
      <c r="D332" s="5">
        <f t="shared" si="38"/>
        <v>1.0106932651909872E-15</v>
      </c>
      <c r="E332" s="6">
        <f t="shared" si="39"/>
        <v>1</v>
      </c>
      <c r="F332" s="41">
        <f t="shared" si="40"/>
        <v>1.6241079136533444E-09</v>
      </c>
      <c r="G332" s="40">
        <f t="shared" si="41"/>
        <v>3.9617276106485963E-07</v>
      </c>
      <c r="H332" s="66">
        <f t="shared" si="42"/>
        <v>-64.02115387772466</v>
      </c>
    </row>
    <row r="333" spans="2:8" ht="12.75">
      <c r="B333" s="3">
        <f t="shared" si="43"/>
        <v>11</v>
      </c>
      <c r="C333" s="58">
        <f t="shared" si="44"/>
        <v>1.1252999999999997</v>
      </c>
      <c r="D333" s="5">
        <f t="shared" si="38"/>
        <v>-0.3090169943749469</v>
      </c>
      <c r="E333" s="6">
        <f t="shared" si="39"/>
        <v>0.9876883405951378</v>
      </c>
      <c r="F333" s="41">
        <f t="shared" si="40"/>
        <v>-553032.4729158089</v>
      </c>
      <c r="G333" s="40">
        <f t="shared" si="41"/>
        <v>3.115867276407031E-07</v>
      </c>
      <c r="H333" s="66">
        <f t="shared" si="42"/>
        <v>-65.06421049828634</v>
      </c>
    </row>
    <row r="334" spans="2:8" ht="12.75">
      <c r="B334" s="3">
        <f t="shared" si="43"/>
        <v>12</v>
      </c>
      <c r="C334" s="58">
        <f t="shared" si="44"/>
        <v>1.2275999999999998</v>
      </c>
      <c r="D334" s="5">
        <f t="shared" si="38"/>
        <v>-0.5877852522924727</v>
      </c>
      <c r="E334" s="6">
        <f t="shared" si="39"/>
        <v>0.9510565162951536</v>
      </c>
      <c r="F334" s="41">
        <f t="shared" si="40"/>
        <v>-1191760.85556969</v>
      </c>
      <c r="G334" s="40">
        <f t="shared" si="41"/>
        <v>2.2508545006178245E-07</v>
      </c>
      <c r="H334" s="66">
        <f t="shared" si="42"/>
        <v>-66.47652577687663</v>
      </c>
    </row>
    <row r="335" spans="2:8" ht="12.75">
      <c r="B335" s="3">
        <f t="shared" si="43"/>
        <v>13</v>
      </c>
      <c r="C335" s="58">
        <f t="shared" si="44"/>
        <v>1.3298999999999999</v>
      </c>
      <c r="D335" s="5">
        <f t="shared" si="38"/>
        <v>-0.8090169943749473</v>
      </c>
      <c r="E335" s="6">
        <f t="shared" si="39"/>
        <v>0.8910065241883679</v>
      </c>
      <c r="F335" s="41">
        <f t="shared" si="40"/>
        <v>-1896774.1556572758</v>
      </c>
      <c r="G335" s="40">
        <f t="shared" si="41"/>
        <v>1.4774794323762928E-07</v>
      </c>
      <c r="H335" s="66">
        <f t="shared" si="42"/>
        <v>-68.30478556110094</v>
      </c>
    </row>
    <row r="336" spans="2:8" ht="12.75">
      <c r="B336" s="3">
        <f t="shared" si="43"/>
        <v>14</v>
      </c>
      <c r="C336" s="58">
        <f t="shared" si="44"/>
        <v>1.4322</v>
      </c>
      <c r="D336" s="5">
        <f t="shared" si="38"/>
        <v>-0.9510565162951535</v>
      </c>
      <c r="E336" s="6">
        <f t="shared" si="39"/>
        <v>0.8090169943749475</v>
      </c>
      <c r="F336" s="41">
        <f t="shared" si="40"/>
        <v>-2644674.497628432</v>
      </c>
      <c r="G336" s="40">
        <f t="shared" si="41"/>
        <v>8.658828126878888E-08</v>
      </c>
      <c r="H336" s="66">
        <f t="shared" si="42"/>
        <v>-70.62540880784951</v>
      </c>
    </row>
    <row r="337" spans="2:8" ht="12.75">
      <c r="B337" s="3">
        <f t="shared" si="43"/>
        <v>15</v>
      </c>
      <c r="C337" s="58">
        <f t="shared" si="44"/>
        <v>1.5345</v>
      </c>
      <c r="D337" s="5">
        <f t="shared" si="38"/>
        <v>-1</v>
      </c>
      <c r="E337" s="6">
        <f t="shared" si="39"/>
        <v>0.7071067811865476</v>
      </c>
      <c r="F337" s="41">
        <f t="shared" si="40"/>
        <v>-3408801.9343020064</v>
      </c>
      <c r="G337" s="40">
        <f t="shared" si="41"/>
        <v>4.401919567387326E-08</v>
      </c>
      <c r="H337" s="66">
        <f t="shared" si="42"/>
        <v>-73.56357897211791</v>
      </c>
    </row>
    <row r="338" spans="2:8" ht="12.75">
      <c r="B338" s="3">
        <f t="shared" si="43"/>
        <v>16</v>
      </c>
      <c r="C338" s="58">
        <f t="shared" si="44"/>
        <v>1.6368</v>
      </c>
      <c r="D338" s="5">
        <f t="shared" si="38"/>
        <v>-0.9510565162951533</v>
      </c>
      <c r="E338" s="6">
        <f t="shared" si="39"/>
        <v>0.5877852522924728</v>
      </c>
      <c r="F338" s="41">
        <f t="shared" si="40"/>
        <v>-4160093.90179081</v>
      </c>
      <c r="G338" s="40">
        <f t="shared" si="41"/>
        <v>1.847223258177306E-08</v>
      </c>
      <c r="H338" s="66">
        <f t="shared" si="42"/>
        <v>-77.3348061190418</v>
      </c>
    </row>
    <row r="339" spans="2:8" ht="12.75">
      <c r="B339" s="3">
        <f t="shared" si="43"/>
        <v>17</v>
      </c>
      <c r="C339" s="58">
        <f t="shared" si="44"/>
        <v>1.7391</v>
      </c>
      <c r="D339" s="5">
        <f t="shared" si="38"/>
        <v>-0.809016994374947</v>
      </c>
      <c r="E339" s="6">
        <f t="shared" si="39"/>
        <v>0.45399049973954647</v>
      </c>
      <c r="F339" s="41">
        <f t="shared" si="40"/>
        <v>-4868053.15660629</v>
      </c>
      <c r="G339" s="40">
        <f t="shared" si="41"/>
        <v>5.823362545909796E-09</v>
      </c>
      <c r="H339" s="66">
        <f t="shared" si="42"/>
        <v>-82.34826171116994</v>
      </c>
    </row>
    <row r="340" spans="2:8" ht="12.75">
      <c r="B340" s="3">
        <f t="shared" si="43"/>
        <v>18</v>
      </c>
      <c r="C340" s="58">
        <f t="shared" si="44"/>
        <v>1.8414000000000001</v>
      </c>
      <c r="D340" s="5">
        <f t="shared" si="38"/>
        <v>-0.5877852522924726</v>
      </c>
      <c r="E340" s="6">
        <f t="shared" si="39"/>
        <v>0.3090169943749471</v>
      </c>
      <c r="F340" s="41">
        <f t="shared" si="40"/>
        <v>-5501794.148155102</v>
      </c>
      <c r="G340" s="40">
        <f t="shared" si="41"/>
        <v>1.1149850861264711E-09</v>
      </c>
      <c r="H340" s="66">
        <f t="shared" si="42"/>
        <v>-89.52730941634918</v>
      </c>
    </row>
    <row r="341" spans="2:8" ht="12.75">
      <c r="B341" s="3">
        <f t="shared" si="43"/>
        <v>19</v>
      </c>
      <c r="C341" s="58">
        <f t="shared" si="44"/>
        <v>1.9437000000000002</v>
      </c>
      <c r="D341" s="5">
        <f t="shared" si="38"/>
        <v>-0.3090169943749468</v>
      </c>
      <c r="E341" s="6">
        <f t="shared" si="39"/>
        <v>0.15643446504023054</v>
      </c>
      <c r="F341" s="41">
        <f t="shared" si="40"/>
        <v>-6031134.787017903</v>
      </c>
      <c r="G341" s="40">
        <f t="shared" si="41"/>
        <v>6.572145592053959E-11</v>
      </c>
      <c r="H341" s="66">
        <f t="shared" si="42"/>
        <v>-101.82292824250172</v>
      </c>
    </row>
    <row r="342" spans="2:8" ht="12.75">
      <c r="B342" s="3">
        <f t="shared" si="43"/>
        <v>20</v>
      </c>
      <c r="C342" s="58">
        <f t="shared" si="44"/>
        <v>2.0460000000000003</v>
      </c>
      <c r="D342" s="5">
        <f t="shared" si="38"/>
        <v>6.431487287184012E-16</v>
      </c>
      <c r="E342" s="6">
        <f t="shared" si="39"/>
        <v>-3.215743643592006E-16</v>
      </c>
      <c r="F342" s="41">
        <f t="shared" si="40"/>
        <v>-6427698.569244717</v>
      </c>
      <c r="G342" s="40">
        <f t="shared" si="41"/>
        <v>1.0591325135710207E-69</v>
      </c>
      <c r="H342" s="66">
        <f t="shared" si="42"/>
        <v>-689.7504969965423</v>
      </c>
    </row>
    <row r="343" spans="2:8" ht="12.75">
      <c r="B343" s="3">
        <f t="shared" si="43"/>
        <v>21</v>
      </c>
      <c r="C343" s="58">
        <f t="shared" si="44"/>
        <v>2.1483000000000003</v>
      </c>
      <c r="D343" s="5">
        <f t="shared" si="38"/>
        <v>0.3090169943749489</v>
      </c>
      <c r="E343" s="6">
        <f t="shared" si="39"/>
        <v>-0.15643446504023162</v>
      </c>
      <c r="F343" s="41">
        <f t="shared" si="40"/>
        <v>-6665991.080388209</v>
      </c>
      <c r="G343" s="40">
        <f t="shared" si="41"/>
        <v>5.379919634311893E-11</v>
      </c>
      <c r="H343" s="66">
        <f t="shared" si="42"/>
        <v>-102.6922421181234</v>
      </c>
    </row>
    <row r="344" spans="2:8" ht="12.75">
      <c r="B344" s="3">
        <f t="shared" si="43"/>
        <v>22</v>
      </c>
      <c r="C344" s="58">
        <f t="shared" si="44"/>
        <v>2.2506000000000004</v>
      </c>
      <c r="D344" s="5">
        <f t="shared" si="38"/>
        <v>0.5877852522924744</v>
      </c>
      <c r="E344" s="6">
        <f t="shared" si="39"/>
        <v>-0.3090169943749481</v>
      </c>
      <c r="F344" s="41">
        <f t="shared" si="40"/>
        <v>-6724415.069967344</v>
      </c>
      <c r="G344" s="40">
        <f t="shared" si="41"/>
        <v>7.463949750102922E-10</v>
      </c>
      <c r="H344" s="66">
        <f t="shared" si="42"/>
        <v>-91.27031293072713</v>
      </c>
    </row>
    <row r="345" spans="2:8" ht="12.75">
      <c r="B345" s="3">
        <f t="shared" si="43"/>
        <v>23</v>
      </c>
      <c r="C345" s="58">
        <f t="shared" si="44"/>
        <v>2.3529000000000004</v>
      </c>
      <c r="D345" s="5">
        <f t="shared" si="38"/>
        <v>0.8090169943749488</v>
      </c>
      <c r="E345" s="6">
        <f t="shared" si="39"/>
        <v>-0.45399049973954786</v>
      </c>
      <c r="F345" s="41">
        <f t="shared" si="40"/>
        <v>-6586189.56482027</v>
      </c>
      <c r="G345" s="40">
        <f t="shared" si="41"/>
        <v>3.181383319032043E-09</v>
      </c>
      <c r="H345" s="66">
        <f t="shared" si="42"/>
        <v>-84.97384000395627</v>
      </c>
    </row>
    <row r="346" spans="2:8" ht="12.75">
      <c r="B346" s="3">
        <f t="shared" si="43"/>
        <v>24</v>
      </c>
      <c r="C346" s="58">
        <f t="shared" si="44"/>
        <v>2.4552000000000005</v>
      </c>
      <c r="D346" s="5">
        <f t="shared" si="38"/>
        <v>0.951056516295154</v>
      </c>
      <c r="E346" s="6">
        <f t="shared" si="39"/>
        <v>-0.5877852522924737</v>
      </c>
      <c r="F346" s="41">
        <f t="shared" si="40"/>
        <v>-6240140.8526862115</v>
      </c>
      <c r="G346" s="40">
        <f t="shared" si="41"/>
        <v>8.20988114745474E-09</v>
      </c>
      <c r="H346" s="66">
        <f t="shared" si="42"/>
        <v>-80.8566313001554</v>
      </c>
    </row>
    <row r="347" spans="2:8" ht="12.75">
      <c r="B347" s="3">
        <f t="shared" si="43"/>
        <v>25</v>
      </c>
      <c r="C347" s="58">
        <f t="shared" si="44"/>
        <v>2.5575000000000006</v>
      </c>
      <c r="D347" s="5">
        <f t="shared" si="38"/>
        <v>1</v>
      </c>
      <c r="E347" s="6">
        <f t="shared" si="39"/>
        <v>-0.7071067811865483</v>
      </c>
      <c r="F347" s="41">
        <f t="shared" si="40"/>
        <v>-5681336.5571700055</v>
      </c>
      <c r="G347" s="40">
        <f t="shared" si="41"/>
        <v>1.5846910442594436E-08</v>
      </c>
      <c r="H347" s="66">
        <f t="shared" si="42"/>
        <v>-78.00055396444502</v>
      </c>
    </row>
    <row r="348" spans="2:8" ht="12.75">
      <c r="B348" s="3">
        <f t="shared" si="43"/>
        <v>26</v>
      </c>
      <c r="C348" s="58">
        <f t="shared" si="44"/>
        <v>2.6598000000000006</v>
      </c>
      <c r="D348" s="5">
        <f t="shared" si="38"/>
        <v>0.9510565162951531</v>
      </c>
      <c r="E348" s="6">
        <f t="shared" si="39"/>
        <v>-0.8090169943749479</v>
      </c>
      <c r="F348" s="41">
        <f t="shared" si="40"/>
        <v>-4911538.352738513</v>
      </c>
      <c r="G348" s="40">
        <f t="shared" si="41"/>
        <v>2.510547800100983E-08</v>
      </c>
      <c r="H348" s="66">
        <f t="shared" si="42"/>
        <v>-76.0023150537011</v>
      </c>
    </row>
    <row r="349" spans="2:8" ht="12.75">
      <c r="B349" s="3">
        <f t="shared" si="43"/>
        <v>27</v>
      </c>
      <c r="C349" s="58">
        <f t="shared" si="44"/>
        <v>2.7621000000000007</v>
      </c>
      <c r="D349" s="5">
        <f aca="true" t="shared" si="45" ref="D349:D412">SIN((PI()*fakt*C349)/(fc_boc_1*fakt))</f>
        <v>0.8090169943749466</v>
      </c>
      <c r="E349" s="6">
        <f aca="true" t="shared" si="46" ref="E349:E412">SIN((PI()*fakt*C349)/(2*fs_1*fakt))</f>
        <v>-0.8910065241883682</v>
      </c>
      <c r="F349" s="41">
        <f aca="true" t="shared" si="47" ref="F349:F412">PI()*C349*fakt*COS((PI()*fakt*C349)/(2*fs_1*fakt))</f>
        <v>-3939454.015595877</v>
      </c>
      <c r="G349" s="40">
        <f aca="true" t="shared" si="48" ref="G349:G412">fc_boc_1*fakt*((E349*D349)/F349)^2</f>
        <v>3.425158080543123E-08</v>
      </c>
      <c r="H349" s="66">
        <f t="shared" si="42"/>
        <v>-74.65319379814395</v>
      </c>
    </row>
    <row r="350" spans="2:8" ht="12.75">
      <c r="B350" s="3">
        <f t="shared" si="43"/>
        <v>28</v>
      </c>
      <c r="C350" s="58">
        <f t="shared" si="44"/>
        <v>2.8644000000000007</v>
      </c>
      <c r="D350" s="5">
        <f t="shared" si="45"/>
        <v>0.5877852522924706</v>
      </c>
      <c r="E350" s="6">
        <f t="shared" si="46"/>
        <v>-0.9510565162951541</v>
      </c>
      <c r="F350" s="41">
        <f t="shared" si="47"/>
        <v>-2780775.3296626</v>
      </c>
      <c r="G350" s="40">
        <f t="shared" si="48"/>
        <v>4.1342225521551924E-08</v>
      </c>
      <c r="H350" s="66">
        <f aca="true" t="shared" si="49" ref="H350:H413">LOG10(G350)*10</f>
        <v>-73.83606148276851</v>
      </c>
    </row>
    <row r="351" spans="2:8" ht="12.75">
      <c r="B351" s="3">
        <f t="shared" si="43"/>
        <v>29</v>
      </c>
      <c r="C351" s="58">
        <f t="shared" si="44"/>
        <v>2.966700000000001</v>
      </c>
      <c r="D351" s="5">
        <f t="shared" si="45"/>
        <v>0.3090169943749444</v>
      </c>
      <c r="E351" s="6">
        <f t="shared" si="46"/>
        <v>-0.987688340595138</v>
      </c>
      <c r="F351" s="41">
        <f t="shared" si="47"/>
        <v>-1457994.701323485</v>
      </c>
      <c r="G351" s="40">
        <f t="shared" si="48"/>
        <v>4.4829957246759876E-08</v>
      </c>
      <c r="H351" s="66">
        <f t="shared" si="49"/>
        <v>-73.48431675310097</v>
      </c>
    </row>
    <row r="352" spans="2:8" ht="12.75">
      <c r="B352" s="3">
        <f t="shared" si="43"/>
        <v>30</v>
      </c>
      <c r="C352" s="58">
        <f t="shared" si="44"/>
        <v>3.069000000000001</v>
      </c>
      <c r="D352" s="5">
        <f t="shared" si="45"/>
        <v>-3.185169142327915E-15</v>
      </c>
      <c r="E352" s="6">
        <f t="shared" si="46"/>
        <v>-1</v>
      </c>
      <c r="F352" s="41">
        <f t="shared" si="47"/>
        <v>1.5354980354207676E-08</v>
      </c>
      <c r="G352" s="40">
        <f t="shared" si="48"/>
        <v>4.401919567387321E-08</v>
      </c>
      <c r="H352" s="66">
        <f t="shared" si="49"/>
        <v>-73.56357897211791</v>
      </c>
    </row>
    <row r="353" spans="2:8" ht="12.75">
      <c r="B353" s="3">
        <f t="shared" si="43"/>
        <v>31</v>
      </c>
      <c r="C353" s="58">
        <f t="shared" si="44"/>
        <v>3.171300000000001</v>
      </c>
      <c r="D353" s="5">
        <f t="shared" si="45"/>
        <v>-0.30901699437495045</v>
      </c>
      <c r="E353" s="6">
        <f t="shared" si="46"/>
        <v>-0.9876883405951374</v>
      </c>
      <c r="F353" s="41">
        <f t="shared" si="47"/>
        <v>1558546.060035481</v>
      </c>
      <c r="G353" s="40">
        <f t="shared" si="48"/>
        <v>3.923204375080644E-08</v>
      </c>
      <c r="H353" s="66">
        <f t="shared" si="49"/>
        <v>-74.06359067180732</v>
      </c>
    </row>
    <row r="354" spans="2:8" ht="12.75">
      <c r="B354" s="3">
        <f t="shared" si="43"/>
        <v>32</v>
      </c>
      <c r="C354" s="58">
        <f t="shared" si="44"/>
        <v>3.273600000000001</v>
      </c>
      <c r="D354" s="5">
        <f t="shared" si="45"/>
        <v>-0.5877852522924757</v>
      </c>
      <c r="E354" s="6">
        <f t="shared" si="46"/>
        <v>-0.9510565162951531</v>
      </c>
      <c r="F354" s="41">
        <f t="shared" si="47"/>
        <v>3178028.9481858606</v>
      </c>
      <c r="G354" s="40">
        <f t="shared" si="48"/>
        <v>3.1652641414938035E-08</v>
      </c>
      <c r="H354" s="66">
        <f t="shared" si="49"/>
        <v>-74.99590042232226</v>
      </c>
    </row>
    <row r="355" spans="2:8" ht="12.75">
      <c r="B355" s="3">
        <f t="shared" si="43"/>
        <v>33</v>
      </c>
      <c r="C355" s="58">
        <f t="shared" si="44"/>
        <v>3.375900000000001</v>
      </c>
      <c r="D355" s="5">
        <f t="shared" si="45"/>
        <v>-0.8090169943749492</v>
      </c>
      <c r="E355" s="6">
        <f t="shared" si="46"/>
        <v>-0.8910065241883671</v>
      </c>
      <c r="F355" s="41">
        <f t="shared" si="47"/>
        <v>4814888.241283871</v>
      </c>
      <c r="G355" s="40">
        <f t="shared" si="48"/>
        <v>2.2928744175536495E-08</v>
      </c>
      <c r="H355" s="66">
        <f t="shared" si="49"/>
        <v>-76.39619731252198</v>
      </c>
    </row>
    <row r="356" spans="2:8" ht="12.75">
      <c r="B356" s="3">
        <f t="shared" si="43"/>
        <v>34</v>
      </c>
      <c r="C356" s="58">
        <f t="shared" si="44"/>
        <v>3.478200000000001</v>
      </c>
      <c r="D356" s="5">
        <f t="shared" si="45"/>
        <v>-0.9510565162951545</v>
      </c>
      <c r="E356" s="6">
        <f t="shared" si="46"/>
        <v>-0.8090169943749465</v>
      </c>
      <c r="F356" s="41">
        <f t="shared" si="47"/>
        <v>6422780.922811922</v>
      </c>
      <c r="G356" s="40">
        <f t="shared" si="48"/>
        <v>1.4681058069794571E-08</v>
      </c>
      <c r="H356" s="66">
        <f t="shared" si="49"/>
        <v>-78.33242643512988</v>
      </c>
    </row>
    <row r="357" spans="2:8" ht="12.75">
      <c r="B357" s="3">
        <f t="shared" si="43"/>
        <v>35</v>
      </c>
      <c r="C357" s="58">
        <f t="shared" si="44"/>
        <v>3.580500000000001</v>
      </c>
      <c r="D357" s="5">
        <f t="shared" si="45"/>
        <v>-1</v>
      </c>
      <c r="E357" s="6">
        <f t="shared" si="46"/>
        <v>-0.7071067811865458</v>
      </c>
      <c r="F357" s="41">
        <f t="shared" si="47"/>
        <v>7953871.180038036</v>
      </c>
      <c r="G357" s="40">
        <f t="shared" si="48"/>
        <v>8.08515838907868E-09</v>
      </c>
      <c r="H357" s="66">
        <f t="shared" si="49"/>
        <v>-80.92311467800984</v>
      </c>
    </row>
    <row r="358" spans="2:8" ht="12.75">
      <c r="B358" s="3">
        <f t="shared" si="43"/>
        <v>36</v>
      </c>
      <c r="C358" s="58">
        <f t="shared" si="44"/>
        <v>3.682800000000001</v>
      </c>
      <c r="D358" s="5">
        <f t="shared" si="45"/>
        <v>-0.9510565162951521</v>
      </c>
      <c r="E358" s="6">
        <f t="shared" si="46"/>
        <v>-0.5877852522924711</v>
      </c>
      <c r="F358" s="41">
        <f t="shared" si="47"/>
        <v>9360211.27902934</v>
      </c>
      <c r="G358" s="40">
        <f t="shared" si="48"/>
        <v>3.6488360655353767E-09</v>
      </c>
      <c r="H358" s="66">
        <f t="shared" si="49"/>
        <v>-84.3784564812691</v>
      </c>
    </row>
    <row r="359" spans="2:8" ht="12.75">
      <c r="B359" s="3">
        <f t="shared" si="43"/>
        <v>37</v>
      </c>
      <c r="C359" s="58">
        <f t="shared" si="44"/>
        <v>3.7851000000000012</v>
      </c>
      <c r="D359" s="5">
        <f t="shared" si="45"/>
        <v>-0.8090169943749456</v>
      </c>
      <c r="E359" s="6">
        <f t="shared" si="46"/>
        <v>-0.4539904997395454</v>
      </c>
      <c r="F359" s="41">
        <f t="shared" si="47"/>
        <v>10595174.517319579</v>
      </c>
      <c r="G359" s="40">
        <f t="shared" si="48"/>
        <v>1.2293292737530423E-09</v>
      </c>
      <c r="H359" s="66">
        <f t="shared" si="49"/>
        <v>-89.10331776494439</v>
      </c>
    </row>
    <row r="360" spans="2:8" ht="12.75">
      <c r="B360" s="3">
        <f t="shared" si="43"/>
        <v>38</v>
      </c>
      <c r="C360" s="58">
        <f t="shared" si="44"/>
        <v>3.8874000000000013</v>
      </c>
      <c r="D360" s="5">
        <f t="shared" si="45"/>
        <v>-0.5877852522924691</v>
      </c>
      <c r="E360" s="6">
        <f t="shared" si="46"/>
        <v>-0.3090169943749451</v>
      </c>
      <c r="F360" s="41">
        <f t="shared" si="47"/>
        <v>11614898.757216336</v>
      </c>
      <c r="G360" s="40">
        <f t="shared" si="48"/>
        <v>2.50176709075462E-10</v>
      </c>
      <c r="H360" s="66">
        <f t="shared" si="49"/>
        <v>-96.01753124661938</v>
      </c>
    </row>
    <row r="361" spans="2:8" ht="12.75">
      <c r="B361" s="3">
        <f t="shared" si="43"/>
        <v>39</v>
      </c>
      <c r="C361" s="58">
        <f t="shared" si="44"/>
        <v>3.9897000000000014</v>
      </c>
      <c r="D361" s="5">
        <f t="shared" si="45"/>
        <v>-0.3090169943749428</v>
      </c>
      <c r="E361" s="6">
        <f t="shared" si="46"/>
        <v>-0.15643446504022848</v>
      </c>
      <c r="F361" s="41">
        <f t="shared" si="47"/>
        <v>12379697.720720965</v>
      </c>
      <c r="G361" s="40">
        <f t="shared" si="48"/>
        <v>1.5598583555104232E-11</v>
      </c>
      <c r="H361" s="66">
        <f t="shared" si="49"/>
        <v>-108.06914836397536</v>
      </c>
    </row>
    <row r="362" spans="2:8" ht="12.75">
      <c r="B362" s="3">
        <f t="shared" si="43"/>
        <v>40</v>
      </c>
      <c r="C362" s="58">
        <f t="shared" si="44"/>
        <v>4.092000000000001</v>
      </c>
      <c r="D362" s="5">
        <f t="shared" si="45"/>
        <v>4.839011136237303E-15</v>
      </c>
      <c r="E362" s="6">
        <f t="shared" si="46"/>
        <v>2.4195055681186517E-15</v>
      </c>
      <c r="F362" s="41">
        <f t="shared" si="47"/>
        <v>12855397.138489438</v>
      </c>
      <c r="G362" s="40">
        <f t="shared" si="48"/>
        <v>8.485376818035137E-67</v>
      </c>
      <c r="H362" s="66">
        <f t="shared" si="49"/>
        <v>-660.7132886679833</v>
      </c>
    </row>
    <row r="363" spans="2:8" ht="12.75">
      <c r="B363" s="3">
        <f t="shared" si="43"/>
        <v>41</v>
      </c>
      <c r="C363" s="58">
        <f t="shared" si="44"/>
        <v>4.194300000000001</v>
      </c>
      <c r="D363" s="5">
        <f t="shared" si="45"/>
        <v>0.30901699437495034</v>
      </c>
      <c r="E363" s="6">
        <f t="shared" si="46"/>
        <v>0.15643446504023237</v>
      </c>
      <c r="F363" s="41">
        <f t="shared" si="47"/>
        <v>13014554.014091263</v>
      </c>
      <c r="G363" s="40">
        <f t="shared" si="48"/>
        <v>1.4113887916309285E-11</v>
      </c>
      <c r="H363" s="66">
        <f t="shared" si="49"/>
        <v>-108.50353335783964</v>
      </c>
    </row>
    <row r="364" spans="2:8" ht="12.75">
      <c r="B364" s="3">
        <f t="shared" si="43"/>
        <v>42</v>
      </c>
      <c r="C364" s="58">
        <f t="shared" si="44"/>
        <v>4.296600000000001</v>
      </c>
      <c r="D364" s="5">
        <f t="shared" si="45"/>
        <v>0.5877852522924756</v>
      </c>
      <c r="E364" s="6">
        <f t="shared" si="46"/>
        <v>0.3090169943749489</v>
      </c>
      <c r="F364" s="41">
        <f t="shared" si="47"/>
        <v>12837519.679028563</v>
      </c>
      <c r="G364" s="40">
        <f t="shared" si="48"/>
        <v>2.0479317908445856E-10</v>
      </c>
      <c r="H364" s="66">
        <f t="shared" si="49"/>
        <v>-96.88684512224098</v>
      </c>
    </row>
    <row r="365" spans="2:8" ht="12.75">
      <c r="B365" s="3">
        <f t="shared" si="43"/>
        <v>43</v>
      </c>
      <c r="C365" s="58">
        <f t="shared" si="44"/>
        <v>4.3989</v>
      </c>
      <c r="D365" s="5">
        <f t="shared" si="45"/>
        <v>0.8090169943749492</v>
      </c>
      <c r="E365" s="6">
        <f t="shared" si="46"/>
        <v>0.45399049973954814</v>
      </c>
      <c r="F365" s="41">
        <f t="shared" si="47"/>
        <v>12313310.925533542</v>
      </c>
      <c r="G365" s="40">
        <f t="shared" si="48"/>
        <v>9.101956602314529E-10</v>
      </c>
      <c r="H365" s="66">
        <f t="shared" si="49"/>
        <v>-90.40865239519613</v>
      </c>
    </row>
    <row r="366" spans="2:8" ht="12.75">
      <c r="B366" s="3">
        <f t="shared" si="43"/>
        <v>44</v>
      </c>
      <c r="C366" s="58">
        <f t="shared" si="44"/>
        <v>4.5012</v>
      </c>
      <c r="D366" s="5">
        <f t="shared" si="45"/>
        <v>0.9510565162951534</v>
      </c>
      <c r="E366" s="6">
        <f t="shared" si="46"/>
        <v>0.5877852522924729</v>
      </c>
      <c r="F366" s="41">
        <f t="shared" si="47"/>
        <v>11440258.229924724</v>
      </c>
      <c r="G366" s="40">
        <f t="shared" si="48"/>
        <v>2.4426092670113166E-09</v>
      </c>
      <c r="H366" s="66">
        <f t="shared" si="49"/>
        <v>-86.12145999564704</v>
      </c>
    </row>
    <row r="367" spans="2:8" ht="12.75">
      <c r="B367" s="3">
        <f t="shared" si="43"/>
        <v>45</v>
      </c>
      <c r="C367" s="58">
        <f t="shared" si="44"/>
        <v>4.6034999999999995</v>
      </c>
      <c r="D367" s="5">
        <f t="shared" si="45"/>
        <v>1</v>
      </c>
      <c r="E367" s="6">
        <f t="shared" si="46"/>
        <v>0.7071067811865474</v>
      </c>
      <c r="F367" s="41">
        <f t="shared" si="47"/>
        <v>10226405.80290602</v>
      </c>
      <c r="G367" s="40">
        <f t="shared" si="48"/>
        <v>4.891021741541469E-09</v>
      </c>
      <c r="H367" s="66">
        <f t="shared" si="49"/>
        <v>-83.10600406651116</v>
      </c>
    </row>
    <row r="368" spans="2:8" ht="12.75">
      <c r="B368" s="3">
        <f t="shared" si="43"/>
        <v>46</v>
      </c>
      <c r="C368" s="58">
        <f t="shared" si="44"/>
        <v>4.705799999999999</v>
      </c>
      <c r="D368" s="5">
        <f t="shared" si="45"/>
        <v>0.9510565162951538</v>
      </c>
      <c r="E368" s="6">
        <f t="shared" si="46"/>
        <v>0.8090169943749472</v>
      </c>
      <c r="F368" s="41">
        <f t="shared" si="47"/>
        <v>8689644.777921993</v>
      </c>
      <c r="G368" s="40">
        <f t="shared" si="48"/>
        <v>8.02046461657968E-09</v>
      </c>
      <c r="H368" s="66">
        <f t="shared" si="49"/>
        <v>-80.95800472791623</v>
      </c>
    </row>
    <row r="369" spans="2:8" ht="12.75">
      <c r="B369" s="3">
        <f t="shared" si="43"/>
        <v>47</v>
      </c>
      <c r="C369" s="58">
        <f t="shared" si="44"/>
        <v>4.808099999999999</v>
      </c>
      <c r="D369" s="5">
        <f t="shared" si="45"/>
        <v>0.8090169943749499</v>
      </c>
      <c r="E369" s="6">
        <f t="shared" si="46"/>
        <v>0.8910065241883669</v>
      </c>
      <c r="F369" s="41">
        <f t="shared" si="47"/>
        <v>6857568.101222486</v>
      </c>
      <c r="G369" s="40">
        <f t="shared" si="48"/>
        <v>1.1303486829859324E-08</v>
      </c>
      <c r="H369" s="66">
        <f t="shared" si="49"/>
        <v>-79.46787567367858</v>
      </c>
    </row>
    <row r="370" spans="2:8" ht="12.75">
      <c r="B370" s="3">
        <f t="shared" si="43"/>
        <v>48</v>
      </c>
      <c r="C370" s="58">
        <f t="shared" si="44"/>
        <v>4.910399999999998</v>
      </c>
      <c r="D370" s="5">
        <f t="shared" si="45"/>
        <v>0.5877852522924765</v>
      </c>
      <c r="E370" s="6">
        <f t="shared" si="46"/>
        <v>0.951056516295153</v>
      </c>
      <c r="F370" s="41">
        <f t="shared" si="47"/>
        <v>4767043.422278794</v>
      </c>
      <c r="G370" s="40">
        <f t="shared" si="48"/>
        <v>1.4067840628861362E-08</v>
      </c>
      <c r="H370" s="66">
        <f t="shared" si="49"/>
        <v>-78.51772560343589</v>
      </c>
    </row>
    <row r="371" spans="2:8" ht="12.75">
      <c r="B371" s="3">
        <f t="shared" si="43"/>
        <v>49</v>
      </c>
      <c r="C371" s="58">
        <f t="shared" si="44"/>
        <v>5.012699999999998</v>
      </c>
      <c r="D371" s="5">
        <f t="shared" si="45"/>
        <v>0.30901699437495306</v>
      </c>
      <c r="E371" s="6">
        <f t="shared" si="46"/>
        <v>0.9876883405951372</v>
      </c>
      <c r="F371" s="41">
        <f t="shared" si="47"/>
        <v>2463508.2884431994</v>
      </c>
      <c r="G371" s="40">
        <f t="shared" si="48"/>
        <v>1.5702621426291122E-08</v>
      </c>
      <c r="H371" s="66">
        <f t="shared" si="49"/>
        <v>-78.04027839569214</v>
      </c>
    </row>
    <row r="372" spans="2:8" ht="12.75">
      <c r="B372" s="3">
        <f t="shared" si="43"/>
        <v>50</v>
      </c>
      <c r="C372" s="58">
        <f t="shared" si="44"/>
        <v>5.1149999999999975</v>
      </c>
      <c r="D372" s="5">
        <f t="shared" si="45"/>
        <v>7.718001585055312E-15</v>
      </c>
      <c r="E372" s="6">
        <f t="shared" si="46"/>
        <v>1</v>
      </c>
      <c r="F372" s="41">
        <f t="shared" si="47"/>
        <v>6.201123468211058E-08</v>
      </c>
      <c r="G372" s="40">
        <f t="shared" si="48"/>
        <v>1.584691044259439E-08</v>
      </c>
      <c r="H372" s="66">
        <f t="shared" si="49"/>
        <v>-78.00055396444503</v>
      </c>
    </row>
    <row r="373" spans="2:8" ht="12.75">
      <c r="B373" s="3">
        <f t="shared" si="43"/>
        <v>51</v>
      </c>
      <c r="C373" s="58">
        <f t="shared" si="44"/>
        <v>5.217299999999997</v>
      </c>
      <c r="D373" s="5">
        <f t="shared" si="45"/>
        <v>-0.3090169943749418</v>
      </c>
      <c r="E373" s="6">
        <f t="shared" si="46"/>
        <v>0.9876883405951382</v>
      </c>
      <c r="F373" s="41">
        <f t="shared" si="47"/>
        <v>-2564059.6471550697</v>
      </c>
      <c r="G373" s="40">
        <f t="shared" si="48"/>
        <v>1.4495191866407216E-08</v>
      </c>
      <c r="H373" s="66">
        <f t="shared" si="49"/>
        <v>-78.38776031708056</v>
      </c>
    </row>
    <row r="374" spans="2:8" ht="12.75">
      <c r="B374" s="3">
        <f t="shared" si="43"/>
        <v>52</v>
      </c>
      <c r="C374" s="58">
        <f t="shared" si="44"/>
        <v>5.319599999999997</v>
      </c>
      <c r="D374" s="5">
        <f t="shared" si="45"/>
        <v>-0.587785252292464</v>
      </c>
      <c r="E374" s="6">
        <f t="shared" si="46"/>
        <v>0.9510565162951553</v>
      </c>
      <c r="F374" s="41">
        <f t="shared" si="47"/>
        <v>-5164297.040801902</v>
      </c>
      <c r="G374" s="40">
        <f t="shared" si="48"/>
        <v>1.1986799115716323E-08</v>
      </c>
      <c r="H374" s="66">
        <f t="shared" si="49"/>
        <v>-79.21296772862009</v>
      </c>
    </row>
    <row r="375" spans="2:8" ht="12.75">
      <c r="B375" s="3">
        <f t="shared" si="43"/>
        <v>53</v>
      </c>
      <c r="C375" s="58">
        <f t="shared" si="44"/>
        <v>5.421899999999996</v>
      </c>
      <c r="D375" s="5">
        <f t="shared" si="45"/>
        <v>-0.8090169943749418</v>
      </c>
      <c r="E375" s="6">
        <f t="shared" si="46"/>
        <v>0.89100652418837</v>
      </c>
      <c r="F375" s="41">
        <f t="shared" si="47"/>
        <v>-7733002.326910357</v>
      </c>
      <c r="G375" s="40">
        <f t="shared" si="48"/>
        <v>8.889071700662015E-09</v>
      </c>
      <c r="H375" s="66">
        <f t="shared" si="49"/>
        <v>-80.51143590697995</v>
      </c>
    </row>
    <row r="376" spans="2:8" ht="12.75">
      <c r="B376" s="3">
        <f t="shared" si="43"/>
        <v>54</v>
      </c>
      <c r="C376" s="58">
        <f t="shared" si="44"/>
        <v>5.524199999999996</v>
      </c>
      <c r="D376" s="5">
        <f t="shared" si="45"/>
        <v>-0.9510565162951501</v>
      </c>
      <c r="E376" s="6">
        <f t="shared" si="46"/>
        <v>0.8090169943749508</v>
      </c>
      <c r="F376" s="41">
        <f t="shared" si="47"/>
        <v>-10200887.347995294</v>
      </c>
      <c r="G376" s="40">
        <f t="shared" si="48"/>
        <v>5.820062801331591E-09</v>
      </c>
      <c r="H376" s="66">
        <f t="shared" si="49"/>
        <v>-82.35072329074404</v>
      </c>
    </row>
    <row r="377" spans="2:8" ht="12.75">
      <c r="B377" s="3">
        <f t="shared" si="43"/>
        <v>55</v>
      </c>
      <c r="C377" s="58">
        <f t="shared" si="44"/>
        <v>5.626499999999996</v>
      </c>
      <c r="D377" s="5">
        <f t="shared" si="45"/>
        <v>-1</v>
      </c>
      <c r="E377" s="6">
        <f t="shared" si="46"/>
        <v>0.7071067811865521</v>
      </c>
      <c r="F377" s="41">
        <f t="shared" si="47"/>
        <v>-12498940.425773932</v>
      </c>
      <c r="G377" s="40">
        <f t="shared" si="48"/>
        <v>3.274155050122895E-09</v>
      </c>
      <c r="H377" s="66">
        <f t="shared" si="49"/>
        <v>-84.84900758088904</v>
      </c>
    </row>
    <row r="378" spans="2:8" ht="12.75">
      <c r="B378" s="3">
        <f t="shared" si="43"/>
        <v>56</v>
      </c>
      <c r="C378" s="58">
        <f t="shared" si="44"/>
        <v>5.728799999999995</v>
      </c>
      <c r="D378" s="5">
        <f t="shared" si="45"/>
        <v>-0.9510565162951571</v>
      </c>
      <c r="E378" s="6">
        <f t="shared" si="46"/>
        <v>0.5877852522924777</v>
      </c>
      <c r="F378" s="41">
        <f t="shared" si="47"/>
        <v>-14560328.656267758</v>
      </c>
      <c r="G378" s="40">
        <f t="shared" si="48"/>
        <v>1.5079373536141798E-09</v>
      </c>
      <c r="H378" s="66">
        <f t="shared" si="49"/>
        <v>-88.21616700604716</v>
      </c>
    </row>
    <row r="379" spans="2:8" ht="12.75">
      <c r="B379" s="3">
        <f t="shared" si="43"/>
        <v>57</v>
      </c>
      <c r="C379" s="58">
        <f t="shared" si="44"/>
        <v>5.831099999999995</v>
      </c>
      <c r="D379" s="5">
        <f t="shared" si="45"/>
        <v>-0.8090169943749551</v>
      </c>
      <c r="E379" s="6">
        <f t="shared" si="46"/>
        <v>0.45399049973955263</v>
      </c>
      <c r="F379" s="41">
        <f t="shared" si="47"/>
        <v>-16322295.87803278</v>
      </c>
      <c r="G379" s="40">
        <f t="shared" si="48"/>
        <v>5.17990697373969E-10</v>
      </c>
      <c r="H379" s="66">
        <f t="shared" si="49"/>
        <v>-92.85678039705404</v>
      </c>
    </row>
    <row r="380" spans="2:8" ht="12.75">
      <c r="B380" s="3">
        <f t="shared" si="43"/>
        <v>58</v>
      </c>
      <c r="C380" s="58">
        <f t="shared" si="44"/>
        <v>5.9333999999999945</v>
      </c>
      <c r="D380" s="5">
        <f t="shared" si="45"/>
        <v>-0.5877852522924881</v>
      </c>
      <c r="E380" s="6">
        <f t="shared" si="46"/>
        <v>0.3090169943749562</v>
      </c>
      <c r="F380" s="41">
        <f t="shared" si="47"/>
        <v>-17728003.36627748</v>
      </c>
      <c r="G380" s="40">
        <f t="shared" si="48"/>
        <v>1.0738857547711653E-10</v>
      </c>
      <c r="H380" s="66">
        <f t="shared" si="49"/>
        <v>-99.69041918554129</v>
      </c>
    </row>
    <row r="381" spans="2:8" ht="12.75">
      <c r="B381" s="3">
        <f t="shared" si="43"/>
        <v>59</v>
      </c>
      <c r="C381" s="58">
        <f t="shared" si="44"/>
        <v>6.035699999999994</v>
      </c>
      <c r="D381" s="5">
        <f t="shared" si="45"/>
        <v>-0.3090169943749633</v>
      </c>
      <c r="E381" s="6">
        <f t="shared" si="46"/>
        <v>0.1564344650402391</v>
      </c>
      <c r="F381" s="41">
        <f t="shared" si="47"/>
        <v>-18728260.65442397</v>
      </c>
      <c r="G381" s="40">
        <f t="shared" si="48"/>
        <v>6.815698243987375E-12</v>
      </c>
      <c r="H381" s="66">
        <f t="shared" si="49"/>
        <v>-111.66489645628707</v>
      </c>
    </row>
    <row r="382" spans="2:8" ht="12.75">
      <c r="B382" s="3">
        <f t="shared" si="43"/>
        <v>60</v>
      </c>
      <c r="C382" s="58">
        <f t="shared" si="44"/>
        <v>6.137999999999994</v>
      </c>
      <c r="D382" s="5">
        <f t="shared" si="45"/>
        <v>-1.8498657466947677E-14</v>
      </c>
      <c r="E382" s="6">
        <f t="shared" si="46"/>
        <v>9.249328733473838E-15</v>
      </c>
      <c r="F382" s="41">
        <f t="shared" si="47"/>
        <v>-19283095.70773413</v>
      </c>
      <c r="G382" s="40">
        <f t="shared" si="48"/>
        <v>8.054210427349092E-65</v>
      </c>
      <c r="H382" s="66">
        <f t="shared" si="49"/>
        <v>-640.9397702803841</v>
      </c>
    </row>
    <row r="383" spans="2:8" ht="12.75">
      <c r="B383" s="3">
        <f t="shared" si="43"/>
        <v>61</v>
      </c>
      <c r="C383" s="58">
        <f t="shared" si="44"/>
        <v>6.240299999999993</v>
      </c>
      <c r="D383" s="5">
        <f t="shared" si="45"/>
        <v>0.30901699437492813</v>
      </c>
      <c r="E383" s="6">
        <f t="shared" si="46"/>
        <v>-0.15643446504022085</v>
      </c>
      <c r="F383" s="41">
        <f t="shared" si="47"/>
        <v>-19363116.94779433</v>
      </c>
      <c r="G383" s="40">
        <f t="shared" si="48"/>
        <v>6.376093949827727E-12</v>
      </c>
      <c r="H383" s="66">
        <f t="shared" si="49"/>
        <v>-111.95445292366153</v>
      </c>
    </row>
    <row r="384" spans="2:8" ht="12.75">
      <c r="B384" s="3">
        <f t="shared" si="43"/>
        <v>62</v>
      </c>
      <c r="C384" s="58">
        <f t="shared" si="44"/>
        <v>6.342599999999993</v>
      </c>
      <c r="D384" s="5">
        <f t="shared" si="45"/>
        <v>0.5877852522924553</v>
      </c>
      <c r="E384" s="6">
        <f t="shared" si="46"/>
        <v>-0.3090169943749369</v>
      </c>
      <c r="F384" s="41">
        <f t="shared" si="47"/>
        <v>-18950624.28808984</v>
      </c>
      <c r="G384" s="40">
        <f t="shared" si="48"/>
        <v>9.397897187953425E-11</v>
      </c>
      <c r="H384" s="66">
        <f t="shared" si="49"/>
        <v>-100.26969310424872</v>
      </c>
    </row>
    <row r="385" spans="2:8" ht="12.75">
      <c r="B385" s="3">
        <f t="shared" si="43"/>
        <v>63</v>
      </c>
      <c r="C385" s="58">
        <f t="shared" si="44"/>
        <v>6.4448999999999925</v>
      </c>
      <c r="D385" s="5">
        <f t="shared" si="45"/>
        <v>0.8090169943749355</v>
      </c>
      <c r="E385" s="6">
        <f t="shared" si="46"/>
        <v>-0.45399049973953776</v>
      </c>
      <c r="F385" s="41">
        <f t="shared" si="47"/>
        <v>-18040432.286246903</v>
      </c>
      <c r="G385" s="40">
        <f t="shared" si="48"/>
        <v>4.240241309568673E-10</v>
      </c>
      <c r="H385" s="66">
        <f t="shared" si="49"/>
        <v>-93.72609427267642</v>
      </c>
    </row>
    <row r="386" spans="2:8" ht="12.75">
      <c r="B386" s="3">
        <f t="shared" si="43"/>
        <v>64</v>
      </c>
      <c r="C386" s="58">
        <f t="shared" si="44"/>
        <v>6.547199999999992</v>
      </c>
      <c r="D386" s="5">
        <f t="shared" si="45"/>
        <v>0.9510565162951468</v>
      </c>
      <c r="E386" s="6">
        <f t="shared" si="46"/>
        <v>-0.5877852522924641</v>
      </c>
      <c r="F386" s="41">
        <f t="shared" si="47"/>
        <v>-16640375.607163345</v>
      </c>
      <c r="G386" s="40">
        <f t="shared" si="48"/>
        <v>1.1545145363607516E-09</v>
      </c>
      <c r="H386" s="66">
        <f t="shared" si="49"/>
        <v>-89.37600594560129</v>
      </c>
    </row>
    <row r="387" spans="2:8" ht="12.75">
      <c r="B387" s="3">
        <f t="shared" si="43"/>
        <v>65</v>
      </c>
      <c r="C387" s="58">
        <f t="shared" si="44"/>
        <v>6.649499999999992</v>
      </c>
      <c r="D387" s="5">
        <f t="shared" si="45"/>
        <v>1</v>
      </c>
      <c r="E387" s="6">
        <f t="shared" si="46"/>
        <v>-0.7071067811865378</v>
      </c>
      <c r="F387" s="41">
        <f t="shared" si="47"/>
        <v>-14771475.048642213</v>
      </c>
      <c r="G387" s="40">
        <f t="shared" si="48"/>
        <v>2.344217521093719E-09</v>
      </c>
      <c r="H387" s="66">
        <f t="shared" si="49"/>
        <v>-86.30002092386162</v>
      </c>
    </row>
    <row r="388" spans="2:8" ht="12.75">
      <c r="B388" s="3">
        <f aca="true" t="shared" si="50" ref="B388:B423">1+B387</f>
        <v>66</v>
      </c>
      <c r="C388" s="58">
        <f aca="true" t="shared" si="51" ref="C388:C423">C387+df</f>
        <v>6.751799999999991</v>
      </c>
      <c r="D388" s="5">
        <f t="shared" si="45"/>
        <v>0.9510565162951615</v>
      </c>
      <c r="E388" s="6">
        <f t="shared" si="46"/>
        <v>-0.8090169943749399</v>
      </c>
      <c r="F388" s="41">
        <f t="shared" si="47"/>
        <v>-12467751.20310567</v>
      </c>
      <c r="G388" s="40">
        <f t="shared" si="48"/>
        <v>3.8960750984118535E-09</v>
      </c>
      <c r="H388" s="66">
        <f t="shared" si="49"/>
        <v>-84.09372680512227</v>
      </c>
    </row>
    <row r="389" spans="2:8" ht="12.75">
      <c r="B389" s="3">
        <f t="shared" si="50"/>
        <v>67</v>
      </c>
      <c r="C389" s="58">
        <f t="shared" si="51"/>
        <v>6.854099999999991</v>
      </c>
      <c r="D389" s="5">
        <f t="shared" si="45"/>
        <v>0.8090169943749635</v>
      </c>
      <c r="E389" s="6">
        <f t="shared" si="46"/>
        <v>-0.8910065241883617</v>
      </c>
      <c r="F389" s="41">
        <f t="shared" si="47"/>
        <v>-9775682.186849289</v>
      </c>
      <c r="G389" s="40">
        <f t="shared" si="48"/>
        <v>5.562352953254334E-09</v>
      </c>
      <c r="H389" s="66">
        <f t="shared" si="49"/>
        <v>-82.54741456898086</v>
      </c>
    </row>
    <row r="390" spans="2:8" ht="12.75">
      <c r="B390" s="3">
        <f t="shared" si="50"/>
        <v>68</v>
      </c>
      <c r="C390" s="58">
        <f t="shared" si="51"/>
        <v>6.956399999999991</v>
      </c>
      <c r="D390" s="5">
        <f t="shared" si="45"/>
        <v>0.5877852522924968</v>
      </c>
      <c r="E390" s="6">
        <f t="shared" si="46"/>
        <v>-0.9510565162951491</v>
      </c>
      <c r="F390" s="41">
        <f t="shared" si="47"/>
        <v>-6753311.514895213</v>
      </c>
      <c r="G390" s="40">
        <f t="shared" si="48"/>
        <v>7.009581489813175E-09</v>
      </c>
      <c r="H390" s="66">
        <f t="shared" si="49"/>
        <v>-81.54307911004894</v>
      </c>
    </row>
    <row r="391" spans="2:8" ht="12.75">
      <c r="B391" s="3">
        <f t="shared" si="50"/>
        <v>69</v>
      </c>
      <c r="C391" s="58">
        <f t="shared" si="51"/>
        <v>7.05869999999999</v>
      </c>
      <c r="D391" s="5">
        <f t="shared" si="45"/>
        <v>0.3090169943749736</v>
      </c>
      <c r="E391" s="6">
        <f t="shared" si="46"/>
        <v>-0.9876883405951355</v>
      </c>
      <c r="F391" s="41">
        <f t="shared" si="47"/>
        <v>-3469021.8755631046</v>
      </c>
      <c r="G391" s="40">
        <f t="shared" si="48"/>
        <v>7.918923344785724E-09</v>
      </c>
      <c r="H391" s="66">
        <f t="shared" si="49"/>
        <v>-81.01333860986699</v>
      </c>
    </row>
    <row r="392" spans="2:8" ht="12.75">
      <c r="B392" s="3">
        <f t="shared" si="50"/>
        <v>70</v>
      </c>
      <c r="C392" s="58">
        <f t="shared" si="51"/>
        <v>7.16099999999999</v>
      </c>
      <c r="D392" s="5">
        <f t="shared" si="45"/>
        <v>2.927931334884004E-14</v>
      </c>
      <c r="E392" s="6">
        <f t="shared" si="46"/>
        <v>-1</v>
      </c>
      <c r="F392" s="41">
        <f t="shared" si="47"/>
        <v>-3.2934755091141156E-07</v>
      </c>
      <c r="G392" s="40">
        <f t="shared" si="48"/>
        <v>8.085158389078784E-09</v>
      </c>
      <c r="H392" s="66">
        <f t="shared" si="49"/>
        <v>-80.92311467800977</v>
      </c>
    </row>
    <row r="393" spans="2:8" ht="12.75">
      <c r="B393" s="3">
        <f t="shared" si="50"/>
        <v>71</v>
      </c>
      <c r="C393" s="58">
        <f t="shared" si="51"/>
        <v>7.263299999999989</v>
      </c>
      <c r="D393" s="5">
        <f t="shared" si="45"/>
        <v>-0.3090169943749145</v>
      </c>
      <c r="E393" s="6">
        <f t="shared" si="46"/>
        <v>-0.9876883405951404</v>
      </c>
      <c r="F393" s="41">
        <f t="shared" si="47"/>
        <v>3569573.234274379</v>
      </c>
      <c r="G393" s="40">
        <f t="shared" si="48"/>
        <v>7.479070431367896E-09</v>
      </c>
      <c r="H393" s="66">
        <f t="shared" si="49"/>
        <v>-81.2615237695033</v>
      </c>
    </row>
    <row r="394" spans="2:8" ht="12.75">
      <c r="B394" s="3">
        <f t="shared" si="50"/>
        <v>72</v>
      </c>
      <c r="C394" s="58">
        <f t="shared" si="51"/>
        <v>7.365599999999989</v>
      </c>
      <c r="D394" s="5">
        <f t="shared" si="45"/>
        <v>-0.5877852522924466</v>
      </c>
      <c r="E394" s="6">
        <f t="shared" si="46"/>
        <v>-0.9510565162951586</v>
      </c>
      <c r="F394" s="41">
        <f t="shared" si="47"/>
        <v>7150565.133417776</v>
      </c>
      <c r="G394" s="40">
        <f t="shared" si="48"/>
        <v>6.252373612827438E-09</v>
      </c>
      <c r="H394" s="66">
        <f t="shared" si="49"/>
        <v>-82.0395507845494</v>
      </c>
    </row>
    <row r="395" spans="2:8" ht="12.75">
      <c r="B395" s="3">
        <f t="shared" si="50"/>
        <v>73</v>
      </c>
      <c r="C395" s="58">
        <f t="shared" si="51"/>
        <v>7.467899999999989</v>
      </c>
      <c r="D395" s="5">
        <f t="shared" si="45"/>
        <v>-0.809016994374927</v>
      </c>
      <c r="E395" s="6">
        <f t="shared" si="46"/>
        <v>-0.8910065241883758</v>
      </c>
      <c r="F395" s="41">
        <f t="shared" si="47"/>
        <v>10651116.412536634</v>
      </c>
      <c r="G395" s="40">
        <f t="shared" si="48"/>
        <v>4.685569976948826E-09</v>
      </c>
      <c r="H395" s="66">
        <f t="shared" si="49"/>
        <v>-83.29237571737316</v>
      </c>
    </row>
    <row r="396" spans="2:8" ht="12.75">
      <c r="B396" s="3">
        <f t="shared" si="50"/>
        <v>74</v>
      </c>
      <c r="C396" s="58">
        <f t="shared" si="51"/>
        <v>7.570199999999988</v>
      </c>
      <c r="D396" s="5">
        <f t="shared" si="45"/>
        <v>-0.9510565162951423</v>
      </c>
      <c r="E396" s="6">
        <f t="shared" si="46"/>
        <v>-0.8090169943749581</v>
      </c>
      <c r="F396" s="41">
        <f t="shared" si="47"/>
        <v>13978993.773178484</v>
      </c>
      <c r="G396" s="40">
        <f t="shared" si="48"/>
        <v>3.099215326640534E-09</v>
      </c>
      <c r="H396" s="66">
        <f t="shared" si="49"/>
        <v>-85.08748248890404</v>
      </c>
    </row>
    <row r="397" spans="2:8" ht="12.75">
      <c r="B397" s="3">
        <f t="shared" si="50"/>
        <v>75</v>
      </c>
      <c r="C397" s="58">
        <f t="shared" si="51"/>
        <v>7.672499999999988</v>
      </c>
      <c r="D397" s="5">
        <f t="shared" si="45"/>
        <v>-1</v>
      </c>
      <c r="E397" s="6">
        <f t="shared" si="46"/>
        <v>-0.7071067811865598</v>
      </c>
      <c r="F397" s="41">
        <f t="shared" si="47"/>
        <v>17044009.67150971</v>
      </c>
      <c r="G397" s="40">
        <f t="shared" si="48"/>
        <v>1.7607678269550578E-09</v>
      </c>
      <c r="H397" s="66">
        <f t="shared" si="49"/>
        <v>-87.54297905883796</v>
      </c>
    </row>
    <row r="398" spans="2:8" ht="12.75">
      <c r="B398" s="3">
        <f t="shared" si="50"/>
        <v>76</v>
      </c>
      <c r="C398" s="58">
        <f t="shared" si="51"/>
        <v>7.7747999999999875</v>
      </c>
      <c r="D398" s="5">
        <f t="shared" si="45"/>
        <v>-0.9510565162951649</v>
      </c>
      <c r="E398" s="6">
        <f t="shared" si="46"/>
        <v>-0.5877852522924879</v>
      </c>
      <c r="F398" s="41">
        <f t="shared" si="47"/>
        <v>19760446.033506047</v>
      </c>
      <c r="G398" s="40">
        <f t="shared" si="48"/>
        <v>8.18713909441552E-10</v>
      </c>
      <c r="H398" s="66">
        <f t="shared" si="49"/>
        <v>-90.86867831153867</v>
      </c>
    </row>
    <row r="399" spans="2:8" ht="12.75">
      <c r="B399" s="3">
        <f t="shared" si="50"/>
        <v>77</v>
      </c>
      <c r="C399" s="58">
        <f t="shared" si="51"/>
        <v>7.877099999999987</v>
      </c>
      <c r="D399" s="5">
        <f t="shared" si="45"/>
        <v>-0.8090169943749699</v>
      </c>
      <c r="E399" s="6">
        <f t="shared" si="46"/>
        <v>-0.45399049973956385</v>
      </c>
      <c r="F399" s="41">
        <f t="shared" si="47"/>
        <v>22049417.23874588</v>
      </c>
      <c r="G399" s="40">
        <f t="shared" si="48"/>
        <v>2.838508645249105E-10</v>
      </c>
      <c r="H399" s="66">
        <f t="shared" si="49"/>
        <v>-95.46909778705341</v>
      </c>
    </row>
    <row r="400" spans="2:8" ht="12.75">
      <c r="B400" s="3">
        <f t="shared" si="50"/>
        <v>78</v>
      </c>
      <c r="C400" s="58">
        <f t="shared" si="51"/>
        <v>7.979399999999987</v>
      </c>
      <c r="D400" s="5">
        <f t="shared" si="45"/>
        <v>-0.5877852522925056</v>
      </c>
      <c r="E400" s="6">
        <f t="shared" si="46"/>
        <v>-0.30901699437496644</v>
      </c>
      <c r="F400" s="41">
        <f t="shared" si="47"/>
        <v>23841107.97533858</v>
      </c>
      <c r="G400" s="40">
        <f t="shared" si="48"/>
        <v>5.937790399491591E-11</v>
      </c>
      <c r="H400" s="66">
        <f t="shared" si="49"/>
        <v>-102.26375136809156</v>
      </c>
    </row>
    <row r="401" spans="2:8" ht="12.75">
      <c r="B401" s="3">
        <f t="shared" si="50"/>
        <v>79</v>
      </c>
      <c r="C401" s="58">
        <f t="shared" si="51"/>
        <v>8.081699999999987</v>
      </c>
      <c r="D401" s="5">
        <f t="shared" si="45"/>
        <v>-0.3090169943749838</v>
      </c>
      <c r="E401" s="6">
        <f t="shared" si="46"/>
        <v>-0.15643446504024977</v>
      </c>
      <c r="F401" s="41">
        <f t="shared" si="47"/>
        <v>25076823.588126954</v>
      </c>
      <c r="G401" s="40">
        <f t="shared" si="48"/>
        <v>3.801545519520357E-12</v>
      </c>
      <c r="H401" s="66">
        <f t="shared" si="49"/>
        <v>-114.20039804925182</v>
      </c>
    </row>
    <row r="402" spans="2:8" ht="12.75">
      <c r="B402" s="3">
        <f t="shared" si="50"/>
        <v>80</v>
      </c>
      <c r="C402" s="58">
        <f t="shared" si="51"/>
        <v>8.183999999999987</v>
      </c>
      <c r="D402" s="5">
        <f t="shared" si="45"/>
        <v>-4.0059969230732406E-14</v>
      </c>
      <c r="E402" s="6">
        <f t="shared" si="46"/>
        <v>-2.0029984615366203E-14</v>
      </c>
      <c r="F402" s="41">
        <f t="shared" si="47"/>
        <v>25710794.276978824</v>
      </c>
      <c r="G402" s="40">
        <f t="shared" si="48"/>
        <v>9.963848170674878E-64</v>
      </c>
      <c r="H402" s="66">
        <f t="shared" si="49"/>
        <v>-630.0157289887343</v>
      </c>
    </row>
    <row r="403" spans="2:8" ht="12.75">
      <c r="B403" s="3">
        <f t="shared" si="50"/>
        <v>81</v>
      </c>
      <c r="C403" s="58">
        <f t="shared" si="51"/>
        <v>8.286299999999986</v>
      </c>
      <c r="D403" s="5">
        <f t="shared" si="45"/>
        <v>0.30901699437490765</v>
      </c>
      <c r="E403" s="6">
        <f t="shared" si="46"/>
        <v>0.1564344650402102</v>
      </c>
      <c r="F403" s="41">
        <f t="shared" si="47"/>
        <v>25711679.881497417</v>
      </c>
      <c r="G403" s="40">
        <f t="shared" si="48"/>
        <v>3.6161325388359315E-12</v>
      </c>
      <c r="H403" s="66">
        <f t="shared" si="49"/>
        <v>-114.41755660102038</v>
      </c>
    </row>
    <row r="404" spans="2:8" ht="12.75">
      <c r="B404" s="3">
        <f t="shared" si="50"/>
        <v>82</v>
      </c>
      <c r="C404" s="58">
        <f t="shared" si="51"/>
        <v>8.388599999999986</v>
      </c>
      <c r="D404" s="5">
        <f t="shared" si="45"/>
        <v>0.5877852522924407</v>
      </c>
      <c r="E404" s="6">
        <f t="shared" si="46"/>
        <v>0.30901699437492836</v>
      </c>
      <c r="F404" s="41">
        <f t="shared" si="47"/>
        <v>25063728.897151135</v>
      </c>
      <c r="G404" s="40">
        <f t="shared" si="48"/>
        <v>5.3726229611078274E-11</v>
      </c>
      <c r="H404" s="66">
        <f t="shared" si="49"/>
        <v>-102.69813636195843</v>
      </c>
    </row>
    <row r="405" spans="2:8" ht="12.75">
      <c r="B405" s="3">
        <f t="shared" si="50"/>
        <v>83</v>
      </c>
      <c r="C405" s="58">
        <f t="shared" si="51"/>
        <v>8.490899999999986</v>
      </c>
      <c r="D405" s="5">
        <f t="shared" si="45"/>
        <v>0.8090169943749228</v>
      </c>
      <c r="E405" s="6">
        <f t="shared" si="46"/>
        <v>0.45399049973952815</v>
      </c>
      <c r="F405" s="41">
        <f t="shared" si="47"/>
        <v>23767553.646960326</v>
      </c>
      <c r="G405" s="40">
        <f t="shared" si="48"/>
        <v>2.442955110709341E-10</v>
      </c>
      <c r="H405" s="66">
        <f t="shared" si="49"/>
        <v>-96.12084513112663</v>
      </c>
    </row>
    <row r="406" spans="2:8" ht="12.75">
      <c r="B406" s="3">
        <f t="shared" si="50"/>
        <v>84</v>
      </c>
      <c r="C406" s="58">
        <f t="shared" si="51"/>
        <v>8.593199999999985</v>
      </c>
      <c r="D406" s="5">
        <f t="shared" si="45"/>
        <v>0.951056516295139</v>
      </c>
      <c r="E406" s="6">
        <f t="shared" si="46"/>
        <v>0.587785252292454</v>
      </c>
      <c r="F406" s="41">
        <f t="shared" si="47"/>
        <v>21840492.984402083</v>
      </c>
      <c r="G406" s="40">
        <f t="shared" si="48"/>
        <v>6.701943793839734E-10</v>
      </c>
      <c r="H406" s="66">
        <f t="shared" si="49"/>
        <v>-91.73799218716147</v>
      </c>
    </row>
    <row r="407" spans="2:8" ht="12.75">
      <c r="B407" s="3">
        <f t="shared" si="50"/>
        <v>85</v>
      </c>
      <c r="C407" s="58">
        <f t="shared" si="51"/>
        <v>8.695499999999985</v>
      </c>
      <c r="D407" s="5">
        <f t="shared" si="45"/>
        <v>1</v>
      </c>
      <c r="E407" s="6">
        <f t="shared" si="46"/>
        <v>0.7071067811865315</v>
      </c>
      <c r="F407" s="41">
        <f t="shared" si="47"/>
        <v>19316544.29437844</v>
      </c>
      <c r="G407" s="40">
        <f t="shared" si="48"/>
        <v>1.3708400036845147E-09</v>
      </c>
      <c r="H407" s="66">
        <f t="shared" si="49"/>
        <v>-88.6301323052905</v>
      </c>
    </row>
    <row r="408" spans="2:8" ht="12.75">
      <c r="B408" s="3">
        <f t="shared" si="50"/>
        <v>86</v>
      </c>
      <c r="C408" s="58">
        <f t="shared" si="51"/>
        <v>8.797799999999985</v>
      </c>
      <c r="D408" s="5">
        <f t="shared" si="45"/>
        <v>0.9510565162951682</v>
      </c>
      <c r="E408" s="6">
        <f t="shared" si="46"/>
        <v>0.8090169943749336</v>
      </c>
      <c r="F408" s="41">
        <f t="shared" si="47"/>
        <v>16245857.628289439</v>
      </c>
      <c r="G408" s="40">
        <f t="shared" si="48"/>
        <v>2.2946596983073977E-09</v>
      </c>
      <c r="H408" s="66">
        <f t="shared" si="49"/>
        <v>-86.3928171191564</v>
      </c>
    </row>
    <row r="409" spans="2:8" ht="12.75">
      <c r="B409" s="3">
        <f t="shared" si="50"/>
        <v>87</v>
      </c>
      <c r="C409" s="58">
        <f t="shared" si="51"/>
        <v>8.900099999999984</v>
      </c>
      <c r="D409" s="5">
        <f t="shared" si="45"/>
        <v>0.8090169943749762</v>
      </c>
      <c r="E409" s="6">
        <f t="shared" si="46"/>
        <v>0.8910065241883567</v>
      </c>
      <c r="F409" s="41">
        <f t="shared" si="47"/>
        <v>12693796.272476206</v>
      </c>
      <c r="G409" s="40">
        <f t="shared" si="48"/>
        <v>3.2989037398808533E-09</v>
      </c>
      <c r="H409" s="66">
        <f t="shared" si="49"/>
        <v>-84.81630356733677</v>
      </c>
    </row>
    <row r="410" spans="2:8" ht="12.75">
      <c r="B410" s="3">
        <f t="shared" si="50"/>
        <v>88</v>
      </c>
      <c r="C410" s="58">
        <f t="shared" si="51"/>
        <v>9.002399999999984</v>
      </c>
      <c r="D410" s="5">
        <f t="shared" si="45"/>
        <v>0.5877852522925113</v>
      </c>
      <c r="E410" s="6">
        <f t="shared" si="46"/>
        <v>0.9510565162951463</v>
      </c>
      <c r="F410" s="41">
        <f t="shared" si="47"/>
        <v>8739579.60751169</v>
      </c>
      <c r="G410" s="40">
        <f t="shared" si="48"/>
        <v>4.185473244950384E-09</v>
      </c>
      <c r="H410" s="66">
        <f t="shared" si="49"/>
        <v>-83.78255429892762</v>
      </c>
    </row>
    <row r="411" spans="2:8" ht="12.75">
      <c r="B411" s="3">
        <f t="shared" si="50"/>
        <v>89</v>
      </c>
      <c r="C411" s="58">
        <f t="shared" si="51"/>
        <v>9.104699999999983</v>
      </c>
      <c r="D411" s="5">
        <f t="shared" si="45"/>
        <v>0.3090169943749941</v>
      </c>
      <c r="E411" s="6">
        <f t="shared" si="46"/>
        <v>0.9876883405951339</v>
      </c>
      <c r="F411" s="41">
        <f t="shared" si="47"/>
        <v>4474535.462683148</v>
      </c>
      <c r="G411" s="40">
        <f t="shared" si="48"/>
        <v>4.7597518046363585E-09</v>
      </c>
      <c r="H411" s="66">
        <f t="shared" si="49"/>
        <v>-83.22415692802016</v>
      </c>
    </row>
    <row r="412" spans="2:8" ht="12.75">
      <c r="B412" s="3">
        <f t="shared" si="50"/>
        <v>90</v>
      </c>
      <c r="C412" s="58">
        <f t="shared" si="51"/>
        <v>9.206999999999983</v>
      </c>
      <c r="D412" s="5">
        <f t="shared" si="45"/>
        <v>5.084062511262477E-14</v>
      </c>
      <c r="E412" s="6">
        <f t="shared" si="46"/>
        <v>1</v>
      </c>
      <c r="F412" s="41">
        <f t="shared" si="47"/>
        <v>7.352734799158305E-07</v>
      </c>
      <c r="G412" s="40">
        <f t="shared" si="48"/>
        <v>4.891021741541492E-09</v>
      </c>
      <c r="H412" s="66">
        <f t="shared" si="49"/>
        <v>-83.10600406651113</v>
      </c>
    </row>
    <row r="413" spans="2:8" ht="12.75">
      <c r="B413" s="3">
        <f t="shared" si="50"/>
        <v>91</v>
      </c>
      <c r="C413" s="58">
        <f t="shared" si="51"/>
        <v>9.309299999999983</v>
      </c>
      <c r="D413" s="5">
        <f aca="true" t="shared" si="52" ref="D413:D423">SIN((PI()*fakt*C413)/(fc_boc_1*fakt))</f>
        <v>-0.3090169943748974</v>
      </c>
      <c r="E413" s="6">
        <f aca="true" t="shared" si="53" ref="E413:E423">SIN((PI()*fakt*C413)/(2*fs_1*fakt))</f>
        <v>0.9876883405951419</v>
      </c>
      <c r="F413" s="41">
        <f aca="true" t="shared" si="54" ref="F413:F423">PI()*C413*fakt*COS((PI()*fakt*C413)/(2*fs_1*fakt))</f>
        <v>-4575086.82139366</v>
      </c>
      <c r="G413" s="40">
        <f aca="true" t="shared" si="55" ref="G413:G476">fc_boc_1*fakt*((E413*D413)/F413)^2</f>
        <v>4.552831064427704E-09</v>
      </c>
      <c r="H413" s="66">
        <f t="shared" si="49"/>
        <v>-83.41718464154363</v>
      </c>
    </row>
    <row r="414" spans="2:8" ht="12.75">
      <c r="B414" s="3">
        <f t="shared" si="50"/>
        <v>92</v>
      </c>
      <c r="C414" s="58">
        <f t="shared" si="51"/>
        <v>9.411599999999982</v>
      </c>
      <c r="D414" s="5">
        <f t="shared" si="52"/>
        <v>-0.5877852522924291</v>
      </c>
      <c r="E414" s="6">
        <f t="shared" si="53"/>
        <v>0.951056516295162</v>
      </c>
      <c r="F414" s="41">
        <f t="shared" si="54"/>
        <v>-9136833.226033516</v>
      </c>
      <c r="G414" s="40">
        <f t="shared" si="55"/>
        <v>3.829431097459585E-09</v>
      </c>
      <c r="H414" s="66">
        <f aca="true" t="shared" si="56" ref="H414:H477">LOG10(G414)*10</f>
        <v>-84.16865740283507</v>
      </c>
    </row>
    <row r="415" spans="2:8" ht="12.75">
      <c r="B415" s="3">
        <f t="shared" si="50"/>
        <v>93</v>
      </c>
      <c r="C415" s="58">
        <f t="shared" si="51"/>
        <v>9.513899999999982</v>
      </c>
      <c r="D415" s="5">
        <f t="shared" si="52"/>
        <v>-0.8090169943749144</v>
      </c>
      <c r="E415" s="6">
        <f t="shared" si="53"/>
        <v>0.8910065241883807</v>
      </c>
      <c r="F415" s="41">
        <f t="shared" si="54"/>
        <v>-13569230.49816282</v>
      </c>
      <c r="G415" s="40">
        <f t="shared" si="55"/>
        <v>2.886969870176998E-09</v>
      </c>
      <c r="H415" s="66">
        <f t="shared" si="56"/>
        <v>-85.39557748604265</v>
      </c>
    </row>
    <row r="416" spans="2:8" ht="12.75">
      <c r="B416" s="3">
        <f t="shared" si="50"/>
        <v>94</v>
      </c>
      <c r="C416" s="58">
        <f t="shared" si="51"/>
        <v>9.616199999999981</v>
      </c>
      <c r="D416" s="5">
        <f t="shared" si="52"/>
        <v>-0.9510565162951368</v>
      </c>
      <c r="E416" s="6">
        <f t="shared" si="53"/>
        <v>0.8090169943749634</v>
      </c>
      <c r="F416" s="41">
        <f t="shared" si="54"/>
        <v>-17757100.19836163</v>
      </c>
      <c r="G416" s="40">
        <f t="shared" si="55"/>
        <v>1.920699765582166E-09</v>
      </c>
      <c r="H416" s="66">
        <f t="shared" si="56"/>
        <v>-87.16540516627838</v>
      </c>
    </row>
    <row r="417" spans="2:8" ht="12.75">
      <c r="B417" s="3">
        <f t="shared" si="50"/>
        <v>95</v>
      </c>
      <c r="C417" s="58">
        <f t="shared" si="51"/>
        <v>9.718499999999981</v>
      </c>
      <c r="D417" s="5">
        <f t="shared" si="52"/>
        <v>-1</v>
      </c>
      <c r="E417" s="6">
        <f t="shared" si="53"/>
        <v>0.7071067811865674</v>
      </c>
      <c r="F417" s="41">
        <f t="shared" si="54"/>
        <v>-21589078.91724539</v>
      </c>
      <c r="G417" s="40">
        <f t="shared" si="55"/>
        <v>1.097431471093921E-09</v>
      </c>
      <c r="H417" s="66">
        <f t="shared" si="56"/>
        <v>-89.59622589678074</v>
      </c>
    </row>
    <row r="418" spans="2:8" ht="12.75">
      <c r="B418" s="3">
        <f t="shared" si="50"/>
        <v>96</v>
      </c>
      <c r="C418" s="58">
        <f t="shared" si="51"/>
        <v>9.82079999999998</v>
      </c>
      <c r="D418" s="5">
        <f t="shared" si="52"/>
        <v>-0.9510565162951715</v>
      </c>
      <c r="E418" s="6">
        <f t="shared" si="53"/>
        <v>0.5877852522924966</v>
      </c>
      <c r="F418" s="41">
        <f t="shared" si="54"/>
        <v>-24960563.410744276</v>
      </c>
      <c r="G418" s="40">
        <f t="shared" si="55"/>
        <v>5.131175717160036E-10</v>
      </c>
      <c r="H418" s="66">
        <f t="shared" si="56"/>
        <v>-92.89783112671394</v>
      </c>
    </row>
    <row r="419" spans="2:8" ht="12.75">
      <c r="B419" s="3">
        <f t="shared" si="50"/>
        <v>97</v>
      </c>
      <c r="C419" s="58">
        <f t="shared" si="51"/>
        <v>9.92309999999998</v>
      </c>
      <c r="D419" s="5">
        <f t="shared" si="52"/>
        <v>-0.8090169943749825</v>
      </c>
      <c r="E419" s="6">
        <f t="shared" si="53"/>
        <v>0.45399049973957345</v>
      </c>
      <c r="F419" s="41">
        <f t="shared" si="54"/>
        <v>-27776538.59945893</v>
      </c>
      <c r="G419" s="40">
        <f t="shared" si="55"/>
        <v>1.788661681122689E-10</v>
      </c>
      <c r="H419" s="66">
        <f t="shared" si="56"/>
        <v>-97.4747179689283</v>
      </c>
    </row>
    <row r="420" spans="2:8" ht="12.75">
      <c r="B420" s="3">
        <f t="shared" si="50"/>
        <v>98</v>
      </c>
      <c r="C420" s="58">
        <f t="shared" si="51"/>
        <v>10.02539999999998</v>
      </c>
      <c r="D420" s="5">
        <f t="shared" si="52"/>
        <v>-0.587785252292523</v>
      </c>
      <c r="E420" s="6">
        <f t="shared" si="53"/>
        <v>0.3090169943749767</v>
      </c>
      <c r="F420" s="41">
        <f t="shared" si="54"/>
        <v>-29954212.584399637</v>
      </c>
      <c r="G420" s="40">
        <f t="shared" si="55"/>
        <v>3.761507370940405E-11</v>
      </c>
      <c r="H420" s="66">
        <f t="shared" si="56"/>
        <v>-104.2463808281313</v>
      </c>
    </row>
    <row r="421" spans="2:8" ht="12.75">
      <c r="B421" s="3">
        <f t="shared" si="50"/>
        <v>99</v>
      </c>
      <c r="C421" s="58">
        <f t="shared" si="51"/>
        <v>10.12769999999998</v>
      </c>
      <c r="D421" s="5">
        <f t="shared" si="52"/>
        <v>-0.3090169943750077</v>
      </c>
      <c r="E421" s="6">
        <f t="shared" si="53"/>
        <v>0.15643446504026218</v>
      </c>
      <c r="F421" s="41">
        <f t="shared" si="54"/>
        <v>-31425386.521829903</v>
      </c>
      <c r="G421" s="40">
        <f t="shared" si="55"/>
        <v>2.420716823521486E-12</v>
      </c>
      <c r="H421" s="66">
        <f t="shared" si="56"/>
        <v>-116.1605601153926</v>
      </c>
    </row>
    <row r="422" spans="2:8" ht="12.75">
      <c r="B422" s="3">
        <f t="shared" si="50"/>
        <v>100</v>
      </c>
      <c r="C422" s="58">
        <f t="shared" si="51"/>
        <v>10.229999999999979</v>
      </c>
      <c r="D422" s="5">
        <f t="shared" si="52"/>
        <v>-6.162128099451714E-14</v>
      </c>
      <c r="E422" s="6">
        <f t="shared" si="53"/>
        <v>3.081064049725857E-14</v>
      </c>
      <c r="F422" s="41">
        <f t="shared" si="54"/>
        <v>-32138492.846223522</v>
      </c>
      <c r="G422" s="40">
        <f t="shared" si="55"/>
        <v>3.5701586747600134E-63</v>
      </c>
      <c r="H422" s="66">
        <f t="shared" si="56"/>
        <v>-624.4731248135523</v>
      </c>
    </row>
    <row r="423" spans="2:8" ht="12.75">
      <c r="B423" s="3">
        <f t="shared" si="50"/>
        <v>101</v>
      </c>
      <c r="C423" s="58">
        <f t="shared" si="51"/>
        <v>10.332299999999979</v>
      </c>
      <c r="D423" s="5">
        <f t="shared" si="52"/>
        <v>0.3090169943748871</v>
      </c>
      <c r="E423" s="6">
        <f t="shared" si="53"/>
        <v>-0.15643446504019956</v>
      </c>
      <c r="F423" s="41">
        <f t="shared" si="54"/>
        <v>-32060242.815200523</v>
      </c>
      <c r="G423" s="40">
        <f t="shared" si="55"/>
        <v>2.3257960579645233E-12</v>
      </c>
      <c r="H423" s="66">
        <f t="shared" si="56"/>
        <v>-116.33428369910142</v>
      </c>
    </row>
    <row r="424" spans="2:8" ht="12.75">
      <c r="B424" s="3">
        <f aca="true" t="shared" si="57" ref="B424:B487">1+B423</f>
        <v>102</v>
      </c>
      <c r="C424" s="58">
        <f aca="true" t="shared" si="58" ref="C424:C487">C423+df</f>
        <v>10.434599999999978</v>
      </c>
      <c r="D424" s="5">
        <f aca="true" t="shared" si="59" ref="D424:D487">SIN((PI()*fakt*C424)/(fc_boc_1*fakt))</f>
        <v>0.5877852522924175</v>
      </c>
      <c r="E424" s="6">
        <f aca="true" t="shared" si="60" ref="E424:E487">SIN((PI()*fakt*C424)/(2*fs_1*fakt))</f>
        <v>-0.30901699437491476</v>
      </c>
      <c r="F424" s="41">
        <f aca="true" t="shared" si="61" ref="F424:F487">PI()*C424*fakt*COS((PI()*fakt*C424)/(2*fs_1*fakt))</f>
        <v>-31176833.506212525</v>
      </c>
      <c r="G424" s="40">
        <f t="shared" si="55"/>
        <v>3.472271894510062E-11</v>
      </c>
      <c r="H424" s="66">
        <f t="shared" si="56"/>
        <v>-104.59386274952323</v>
      </c>
    </row>
    <row r="425" spans="2:8" ht="12.75">
      <c r="B425" s="3">
        <f t="shared" si="57"/>
        <v>103</v>
      </c>
      <c r="C425" s="58">
        <f t="shared" si="58"/>
        <v>10.536899999999978</v>
      </c>
      <c r="D425" s="5">
        <f t="shared" si="59"/>
        <v>0.809016994374908</v>
      </c>
      <c r="E425" s="6">
        <f t="shared" si="60"/>
        <v>-0.45399049973951694</v>
      </c>
      <c r="F425" s="41">
        <f t="shared" si="61"/>
        <v>-29494675.00767384</v>
      </c>
      <c r="G425" s="40">
        <f t="shared" si="55"/>
        <v>1.5863434591078323E-10</v>
      </c>
      <c r="H425" s="66">
        <f t="shared" si="56"/>
        <v>-97.99602777770902</v>
      </c>
    </row>
    <row r="426" spans="2:8" ht="12.75">
      <c r="B426" s="3">
        <f t="shared" si="57"/>
        <v>104</v>
      </c>
      <c r="C426" s="58">
        <f t="shared" si="58"/>
        <v>10.639199999999978</v>
      </c>
      <c r="D426" s="5">
        <f t="shared" si="59"/>
        <v>0.9510565162951334</v>
      </c>
      <c r="E426" s="6">
        <f t="shared" si="60"/>
        <v>-0.5877852522924467</v>
      </c>
      <c r="F426" s="41">
        <f t="shared" si="61"/>
        <v>-27040610.361640837</v>
      </c>
      <c r="G426" s="40">
        <f t="shared" si="55"/>
        <v>4.3721260548567735E-10</v>
      </c>
      <c r="H426" s="66">
        <f t="shared" si="56"/>
        <v>-93.59307325189965</v>
      </c>
    </row>
    <row r="427" spans="2:8" ht="12.75">
      <c r="B427" s="3">
        <f t="shared" si="57"/>
        <v>105</v>
      </c>
      <c r="C427" s="58">
        <f t="shared" si="58"/>
        <v>10.741499999999977</v>
      </c>
      <c r="D427" s="5">
        <f t="shared" si="59"/>
        <v>1</v>
      </c>
      <c r="E427" s="6">
        <f t="shared" si="60"/>
        <v>-0.7071067811865226</v>
      </c>
      <c r="F427" s="41">
        <f t="shared" si="61"/>
        <v>-23861613.540114835</v>
      </c>
      <c r="G427" s="40">
        <f t="shared" si="55"/>
        <v>8.983509321197395E-10</v>
      </c>
      <c r="H427" s="66">
        <f t="shared" si="56"/>
        <v>-90.46553977240363</v>
      </c>
    </row>
    <row r="428" spans="2:8" ht="12.75">
      <c r="B428" s="3">
        <f t="shared" si="57"/>
        <v>106</v>
      </c>
      <c r="C428" s="58">
        <f t="shared" si="58"/>
        <v>10.843799999999977</v>
      </c>
      <c r="D428" s="5">
        <f t="shared" si="59"/>
        <v>0.9510565162951748</v>
      </c>
      <c r="E428" s="6">
        <f t="shared" si="60"/>
        <v>-0.8090169943749272</v>
      </c>
      <c r="F428" s="41">
        <f t="shared" si="61"/>
        <v>-20023964.05347332</v>
      </c>
      <c r="G428" s="40">
        <f t="shared" si="55"/>
        <v>1.5104399366928615E-09</v>
      </c>
      <c r="H428" s="66">
        <f t="shared" si="56"/>
        <v>-88.20896539958058</v>
      </c>
    </row>
    <row r="429" spans="2:8" ht="12.75">
      <c r="B429" s="3">
        <f t="shared" si="57"/>
        <v>107</v>
      </c>
      <c r="C429" s="58">
        <f t="shared" si="58"/>
        <v>10.946099999999976</v>
      </c>
      <c r="D429" s="5">
        <f t="shared" si="59"/>
        <v>0.809016994374991</v>
      </c>
      <c r="E429" s="6">
        <f t="shared" si="60"/>
        <v>-0.891006524188351</v>
      </c>
      <c r="F429" s="41">
        <f t="shared" si="61"/>
        <v>-15611910.358103298</v>
      </c>
      <c r="G429" s="40">
        <f t="shared" si="55"/>
        <v>2.1809243084249773E-09</v>
      </c>
      <c r="H429" s="66">
        <f t="shared" si="56"/>
        <v>-86.61359406866872</v>
      </c>
    </row>
    <row r="430" spans="2:8" ht="12.75">
      <c r="B430" s="3">
        <f t="shared" si="57"/>
        <v>108</v>
      </c>
      <c r="C430" s="58">
        <f t="shared" si="58"/>
        <v>11.048399999999976</v>
      </c>
      <c r="D430" s="5">
        <f t="shared" si="59"/>
        <v>0.5877852522925316</v>
      </c>
      <c r="E430" s="6">
        <f t="shared" si="60"/>
        <v>-0.9510565162951424</v>
      </c>
      <c r="F430" s="41">
        <f t="shared" si="61"/>
        <v>-10725847.700128393</v>
      </c>
      <c r="G430" s="40">
        <f t="shared" si="55"/>
        <v>2.778832716812008E-09</v>
      </c>
      <c r="H430" s="66">
        <f t="shared" si="56"/>
        <v>-85.56137596566332</v>
      </c>
    </row>
    <row r="431" spans="2:8" ht="12.75">
      <c r="B431" s="3">
        <f t="shared" si="57"/>
        <v>109</v>
      </c>
      <c r="C431" s="58">
        <f t="shared" si="58"/>
        <v>11.150699999999976</v>
      </c>
      <c r="D431" s="5">
        <f t="shared" si="59"/>
        <v>0.30901699437501456</v>
      </c>
      <c r="E431" s="6">
        <f t="shared" si="60"/>
        <v>-0.9876883405951322</v>
      </c>
      <c r="F431" s="41">
        <f t="shared" si="61"/>
        <v>-5480049.049803327</v>
      </c>
      <c r="G431" s="40">
        <f t="shared" si="55"/>
        <v>3.1733014093531167E-09</v>
      </c>
      <c r="H431" s="66">
        <f t="shared" si="56"/>
        <v>-84.9848867539344</v>
      </c>
    </row>
    <row r="432" spans="2:8" ht="12.75">
      <c r="B432" s="3">
        <f t="shared" si="57"/>
        <v>110</v>
      </c>
      <c r="C432" s="58">
        <f t="shared" si="58"/>
        <v>11.252999999999975</v>
      </c>
      <c r="D432" s="5">
        <f t="shared" si="59"/>
        <v>7.595465055521E-14</v>
      </c>
      <c r="E432" s="6">
        <f t="shared" si="60"/>
        <v>-1</v>
      </c>
      <c r="F432" s="41">
        <f t="shared" si="61"/>
        <v>-1.3425873964283127E-06</v>
      </c>
      <c r="G432" s="40">
        <f t="shared" si="55"/>
        <v>3.27415505012282E-09</v>
      </c>
      <c r="H432" s="66">
        <f t="shared" si="56"/>
        <v>-84.84900758088914</v>
      </c>
    </row>
    <row r="433" spans="2:8" ht="12.75">
      <c r="B433" s="3">
        <f t="shared" si="57"/>
        <v>111</v>
      </c>
      <c r="C433" s="58">
        <f t="shared" si="58"/>
        <v>11.355299999999975</v>
      </c>
      <c r="D433" s="5">
        <f t="shared" si="59"/>
        <v>-0.30901699437487684</v>
      </c>
      <c r="E433" s="6">
        <f t="shared" si="60"/>
        <v>-0.9876883405951435</v>
      </c>
      <c r="F433" s="41">
        <f t="shared" si="61"/>
        <v>5580600.408512764</v>
      </c>
      <c r="G433" s="40">
        <f t="shared" si="55"/>
        <v>3.059978414457114E-09</v>
      </c>
      <c r="H433" s="66">
        <f t="shared" si="56"/>
        <v>-85.14281637085489</v>
      </c>
    </row>
    <row r="434" spans="2:8" ht="12.75">
      <c r="B434" s="3">
        <f t="shared" si="57"/>
        <v>112</v>
      </c>
      <c r="C434" s="58">
        <f t="shared" si="58"/>
        <v>11.457599999999974</v>
      </c>
      <c r="D434" s="5">
        <f t="shared" si="59"/>
        <v>-0.5877852522924145</v>
      </c>
      <c r="E434" s="6">
        <f t="shared" si="60"/>
        <v>-0.9510565162951647</v>
      </c>
      <c r="F434" s="41">
        <f t="shared" si="61"/>
        <v>11123101.318649188</v>
      </c>
      <c r="G434" s="40">
        <f t="shared" si="55"/>
        <v>2.583889095097124E-09</v>
      </c>
      <c r="H434" s="66">
        <f t="shared" si="56"/>
        <v>-85.87726130932754</v>
      </c>
    </row>
    <row r="435" spans="2:8" ht="12.75">
      <c r="B435" s="3">
        <f t="shared" si="57"/>
        <v>113</v>
      </c>
      <c r="C435" s="58">
        <f t="shared" si="58"/>
        <v>11.559899999999974</v>
      </c>
      <c r="D435" s="5">
        <f t="shared" si="59"/>
        <v>-0.8090169943749017</v>
      </c>
      <c r="E435" s="6">
        <f t="shared" si="60"/>
        <v>-0.8910065241883856</v>
      </c>
      <c r="F435" s="41">
        <f t="shared" si="61"/>
        <v>16487344.583788874</v>
      </c>
      <c r="G435" s="40">
        <f t="shared" si="55"/>
        <v>1.955470468099415E-09</v>
      </c>
      <c r="H435" s="66">
        <f t="shared" si="56"/>
        <v>-87.08748738463225</v>
      </c>
    </row>
    <row r="436" spans="2:8" ht="12.75">
      <c r="B436" s="3">
        <f t="shared" si="57"/>
        <v>114</v>
      </c>
      <c r="C436" s="58">
        <f t="shared" si="58"/>
        <v>11.662199999999974</v>
      </c>
      <c r="D436" s="5">
        <f t="shared" si="59"/>
        <v>-0.9510565162951279</v>
      </c>
      <c r="E436" s="6">
        <f t="shared" si="60"/>
        <v>-0.8090169943749719</v>
      </c>
      <c r="F436" s="41">
        <f t="shared" si="61"/>
        <v>21535206.62354452</v>
      </c>
      <c r="G436" s="40">
        <f t="shared" si="55"/>
        <v>1.3058866673349297E-09</v>
      </c>
      <c r="H436" s="66">
        <f t="shared" si="56"/>
        <v>-88.84094512101368</v>
      </c>
    </row>
    <row r="437" spans="2:8" ht="12.75">
      <c r="B437" s="3">
        <f t="shared" si="57"/>
        <v>115</v>
      </c>
      <c r="C437" s="58">
        <f t="shared" si="58"/>
        <v>11.764499999999973</v>
      </c>
      <c r="D437" s="5">
        <f t="shared" si="59"/>
        <v>-1</v>
      </c>
      <c r="E437" s="6">
        <f t="shared" si="60"/>
        <v>-0.7071067811865763</v>
      </c>
      <c r="F437" s="41">
        <f t="shared" si="61"/>
        <v>26134148.16298093</v>
      </c>
      <c r="G437" s="40">
        <f t="shared" si="55"/>
        <v>7.489088110868157E-10</v>
      </c>
      <c r="H437" s="66">
        <f t="shared" si="56"/>
        <v>-91.25571059807578</v>
      </c>
    </row>
    <row r="438" spans="2:8" ht="12.75">
      <c r="B438" s="3">
        <f t="shared" si="57"/>
        <v>116</v>
      </c>
      <c r="C438" s="58">
        <f t="shared" si="58"/>
        <v>11.866799999999973</v>
      </c>
      <c r="D438" s="5">
        <f t="shared" si="59"/>
        <v>-0.9510565162951804</v>
      </c>
      <c r="E438" s="6">
        <f t="shared" si="60"/>
        <v>-0.5877852522925082</v>
      </c>
      <c r="F438" s="41">
        <f t="shared" si="61"/>
        <v>30160680.787982337</v>
      </c>
      <c r="G438" s="40">
        <f t="shared" si="55"/>
        <v>3.5143367575320055E-10</v>
      </c>
      <c r="H438" s="66">
        <f t="shared" si="56"/>
        <v>-94.5415662504606</v>
      </c>
    </row>
    <row r="439" spans="2:8" ht="12.75">
      <c r="B439" s="3">
        <f t="shared" si="57"/>
        <v>117</v>
      </c>
      <c r="C439" s="58">
        <f t="shared" si="58"/>
        <v>11.969099999999973</v>
      </c>
      <c r="D439" s="5">
        <f t="shared" si="59"/>
        <v>-0.8090169943749973</v>
      </c>
      <c r="E439" s="6">
        <f t="shared" si="60"/>
        <v>-0.4539904997395846</v>
      </c>
      <c r="F439" s="41">
        <f t="shared" si="61"/>
        <v>33503659.960171886</v>
      </c>
      <c r="G439" s="40">
        <f t="shared" si="55"/>
        <v>1.229419077922788E-10</v>
      </c>
      <c r="H439" s="66">
        <f t="shared" si="56"/>
        <v>-99.10300051852622</v>
      </c>
    </row>
    <row r="440" spans="2:8" ht="12.75">
      <c r="B440" s="3">
        <f t="shared" si="57"/>
        <v>118</v>
      </c>
      <c r="C440" s="58">
        <f t="shared" si="58"/>
        <v>12.071399999999972</v>
      </c>
      <c r="D440" s="5">
        <f t="shared" si="59"/>
        <v>-0.5877852522925404</v>
      </c>
      <c r="E440" s="6">
        <f t="shared" si="60"/>
        <v>-0.309016994374987</v>
      </c>
      <c r="F440" s="41">
        <f t="shared" si="61"/>
        <v>36067317.19346065</v>
      </c>
      <c r="G440" s="40">
        <f t="shared" si="55"/>
        <v>2.5944783676038838E-11</v>
      </c>
      <c r="H440" s="66">
        <f t="shared" si="56"/>
        <v>-105.85949946040331</v>
      </c>
    </row>
    <row r="441" spans="2:8" ht="12.75">
      <c r="B441" s="3">
        <f t="shared" si="57"/>
        <v>119</v>
      </c>
      <c r="C441" s="58">
        <f t="shared" si="58"/>
        <v>12.173699999999972</v>
      </c>
      <c r="D441" s="5">
        <f t="shared" si="59"/>
        <v>-0.3090169943750316</v>
      </c>
      <c r="E441" s="6">
        <f t="shared" si="60"/>
        <v>-0.15643446504027458</v>
      </c>
      <c r="F441" s="41">
        <f t="shared" si="61"/>
        <v>37773949.45553282</v>
      </c>
      <c r="G441" s="40">
        <f t="shared" si="55"/>
        <v>1.6754074985764874E-12</v>
      </c>
      <c r="H441" s="66">
        <f t="shared" si="56"/>
        <v>-117.75879545129085</v>
      </c>
    </row>
    <row r="442" spans="2:8" ht="12.75">
      <c r="B442" s="3">
        <f t="shared" si="57"/>
        <v>120</v>
      </c>
      <c r="C442" s="58">
        <f t="shared" si="58"/>
        <v>12.275999999999971</v>
      </c>
      <c r="D442" s="5">
        <f t="shared" si="59"/>
        <v>-8.673530643710237E-14</v>
      </c>
      <c r="E442" s="6">
        <f t="shared" si="60"/>
        <v>-4.3367653218551183E-14</v>
      </c>
      <c r="F442" s="41">
        <f t="shared" si="61"/>
        <v>38566191.41546821</v>
      </c>
      <c r="G442" s="40">
        <f t="shared" si="55"/>
        <v>9.731634878453974E-63</v>
      </c>
      <c r="H442" s="66">
        <f t="shared" si="56"/>
        <v>-620.1181419374526</v>
      </c>
    </row>
    <row r="443" spans="2:8" ht="12.75">
      <c r="B443" s="3">
        <f t="shared" si="57"/>
        <v>121</v>
      </c>
      <c r="C443" s="58">
        <f t="shared" si="58"/>
        <v>12.378299999999971</v>
      </c>
      <c r="D443" s="5">
        <f t="shared" si="59"/>
        <v>0.3090169943748666</v>
      </c>
      <c r="E443" s="6">
        <f t="shared" si="60"/>
        <v>0.1564344650401889</v>
      </c>
      <c r="F443" s="41">
        <f t="shared" si="61"/>
        <v>38408805.748903655</v>
      </c>
      <c r="G443" s="40">
        <f t="shared" si="55"/>
        <v>1.6204798570650678E-12</v>
      </c>
      <c r="H443" s="66">
        <f t="shared" si="56"/>
        <v>-117.90356362977874</v>
      </c>
    </row>
    <row r="444" spans="2:8" ht="12.75">
      <c r="B444" s="3">
        <f t="shared" si="57"/>
        <v>122</v>
      </c>
      <c r="C444" s="58">
        <f t="shared" si="58"/>
        <v>12.48059999999997</v>
      </c>
      <c r="D444" s="5">
        <f t="shared" si="59"/>
        <v>0.5877852522924001</v>
      </c>
      <c r="E444" s="6">
        <f t="shared" si="60"/>
        <v>0.3090169943749045</v>
      </c>
      <c r="F444" s="41">
        <f t="shared" si="61"/>
        <v>37289938.115273915</v>
      </c>
      <c r="G444" s="40">
        <f t="shared" si="55"/>
        <v>2.427137650529288E-11</v>
      </c>
      <c r="H444" s="66">
        <f t="shared" si="56"/>
        <v>-106.14905592778041</v>
      </c>
    </row>
    <row r="445" spans="2:8" ht="12.75">
      <c r="B445" s="3">
        <f t="shared" si="57"/>
        <v>123</v>
      </c>
      <c r="C445" s="58">
        <f t="shared" si="58"/>
        <v>12.58289999999997</v>
      </c>
      <c r="D445" s="5">
        <f t="shared" si="59"/>
        <v>0.8090169943748954</v>
      </c>
      <c r="E445" s="6">
        <f t="shared" si="60"/>
        <v>0.45399049973950734</v>
      </c>
      <c r="F445" s="41">
        <f t="shared" si="61"/>
        <v>35221796.368387386</v>
      </c>
      <c r="G445" s="40">
        <f t="shared" si="55"/>
        <v>1.1124012001899392E-10</v>
      </c>
      <c r="H445" s="66">
        <f t="shared" si="56"/>
        <v>-99.5373855123939</v>
      </c>
    </row>
    <row r="446" spans="2:8" ht="12.75">
      <c r="B446" s="3">
        <f t="shared" si="57"/>
        <v>124</v>
      </c>
      <c r="C446" s="58">
        <f t="shared" si="58"/>
        <v>12.68519999999997</v>
      </c>
      <c r="D446" s="5">
        <f t="shared" si="59"/>
        <v>0.9510565162951268</v>
      </c>
      <c r="E446" s="6">
        <f t="shared" si="60"/>
        <v>0.587785252292438</v>
      </c>
      <c r="F446" s="41">
        <f t="shared" si="61"/>
        <v>32240727.738879703</v>
      </c>
      <c r="G446" s="40">
        <f t="shared" si="55"/>
        <v>3.0755017826045837E-10</v>
      </c>
      <c r="H446" s="66">
        <f t="shared" si="56"/>
        <v>-95.12084016916901</v>
      </c>
    </row>
    <row r="447" spans="2:8" ht="12.75">
      <c r="B447" s="3">
        <f t="shared" si="57"/>
        <v>125</v>
      </c>
      <c r="C447" s="58">
        <f t="shared" si="58"/>
        <v>12.78749999999997</v>
      </c>
      <c r="D447" s="5">
        <f t="shared" si="59"/>
        <v>1</v>
      </c>
      <c r="E447" s="6">
        <f t="shared" si="60"/>
        <v>0.7071067811865149</v>
      </c>
      <c r="F447" s="41">
        <f t="shared" si="61"/>
        <v>28406682.785851292</v>
      </c>
      <c r="G447" s="40">
        <f t="shared" si="55"/>
        <v>6.338764177036611E-10</v>
      </c>
      <c r="H447" s="66">
        <f t="shared" si="56"/>
        <v>-91.97995405116617</v>
      </c>
    </row>
    <row r="448" spans="2:8" ht="12.75">
      <c r="B448" s="3">
        <f t="shared" si="57"/>
        <v>126</v>
      </c>
      <c r="C448" s="58">
        <f t="shared" si="58"/>
        <v>12.889799999999969</v>
      </c>
      <c r="D448" s="5">
        <f t="shared" si="59"/>
        <v>0.9510565162951815</v>
      </c>
      <c r="E448" s="6">
        <f t="shared" si="60"/>
        <v>0.8090169943749209</v>
      </c>
      <c r="F448" s="41">
        <f t="shared" si="61"/>
        <v>23802070.47865731</v>
      </c>
      <c r="G448" s="40">
        <f t="shared" si="55"/>
        <v>1.0689911267750361E-09</v>
      </c>
      <c r="H448" s="66">
        <f t="shared" si="56"/>
        <v>-89.71025899663657</v>
      </c>
    </row>
    <row r="449" spans="2:8" ht="12.75">
      <c r="B449" s="3">
        <f t="shared" si="57"/>
        <v>127</v>
      </c>
      <c r="C449" s="58">
        <f t="shared" si="58"/>
        <v>12.992099999999969</v>
      </c>
      <c r="D449" s="5">
        <f t="shared" si="59"/>
        <v>0.8090169943750036</v>
      </c>
      <c r="E449" s="6">
        <f t="shared" si="60"/>
        <v>0.8910065241883461</v>
      </c>
      <c r="F449" s="41">
        <f t="shared" si="61"/>
        <v>18530024.443730474</v>
      </c>
      <c r="G449" s="40">
        <f t="shared" si="55"/>
        <v>1.548106045455826E-09</v>
      </c>
      <c r="H449" s="66">
        <f t="shared" si="56"/>
        <v>-88.10199293408375</v>
      </c>
    </row>
    <row r="450" spans="2:8" ht="12.75">
      <c r="B450" s="3">
        <f t="shared" si="57"/>
        <v>128</v>
      </c>
      <c r="C450" s="58">
        <f t="shared" si="58"/>
        <v>13.094399999999968</v>
      </c>
      <c r="D450" s="5">
        <f t="shared" si="59"/>
        <v>0.5877852522925548</v>
      </c>
      <c r="E450" s="6">
        <f t="shared" si="60"/>
        <v>0.951056516295138</v>
      </c>
      <c r="F450" s="41">
        <f t="shared" si="61"/>
        <v>12712115.792745318</v>
      </c>
      <c r="G450" s="40">
        <f t="shared" si="55"/>
        <v>1.9782900884335126E-09</v>
      </c>
      <c r="H450" s="66">
        <f t="shared" si="56"/>
        <v>-87.03710024888179</v>
      </c>
    </row>
    <row r="451" spans="2:8" ht="12.75">
      <c r="B451" s="3">
        <f t="shared" si="57"/>
        <v>129</v>
      </c>
      <c r="C451" s="58">
        <f t="shared" si="58"/>
        <v>13.196699999999968</v>
      </c>
      <c r="D451" s="5">
        <f t="shared" si="59"/>
        <v>0.3090169943750418</v>
      </c>
      <c r="E451" s="6">
        <f t="shared" si="60"/>
        <v>0.98768834059513</v>
      </c>
      <c r="F451" s="41">
        <f t="shared" si="61"/>
        <v>6485562.636923788</v>
      </c>
      <c r="G451" s="40">
        <f t="shared" si="55"/>
        <v>2.2656086800387024E-09</v>
      </c>
      <c r="H451" s="66">
        <f t="shared" si="56"/>
        <v>-86.44815100110694</v>
      </c>
    </row>
    <row r="452" spans="2:8" ht="12.75">
      <c r="B452" s="3">
        <f t="shared" si="57"/>
        <v>130</v>
      </c>
      <c r="C452" s="58">
        <f t="shared" si="58"/>
        <v>13.298999999999968</v>
      </c>
      <c r="D452" s="5">
        <f t="shared" si="59"/>
        <v>9.751596231899473E-14</v>
      </c>
      <c r="E452" s="6">
        <f t="shared" si="60"/>
        <v>1</v>
      </c>
      <c r="F452" s="41">
        <f t="shared" si="61"/>
        <v>2.0371104372980485E-06</v>
      </c>
      <c r="G452" s="40">
        <f t="shared" si="55"/>
        <v>2.344217521093854E-09</v>
      </c>
      <c r="H452" s="66">
        <f t="shared" si="56"/>
        <v>-86.30002092386137</v>
      </c>
    </row>
    <row r="453" spans="2:8" ht="12.75">
      <c r="B453" s="3">
        <f t="shared" si="57"/>
        <v>131</v>
      </c>
      <c r="C453" s="58">
        <f t="shared" si="58"/>
        <v>13.401299999999967</v>
      </c>
      <c r="D453" s="5">
        <f t="shared" si="59"/>
        <v>-0.3090169943748496</v>
      </c>
      <c r="E453" s="6">
        <f t="shared" si="60"/>
        <v>0.9876883405951458</v>
      </c>
      <c r="F453" s="41">
        <f t="shared" si="61"/>
        <v>-6586113.995631582</v>
      </c>
      <c r="G453" s="40">
        <f t="shared" si="55"/>
        <v>2.1969578721826513E-09</v>
      </c>
      <c r="H453" s="66">
        <f t="shared" si="56"/>
        <v>-86.58178270823697</v>
      </c>
    </row>
    <row r="454" spans="2:8" ht="12.75">
      <c r="B454" s="3">
        <f t="shared" si="57"/>
        <v>132</v>
      </c>
      <c r="C454" s="58">
        <f t="shared" si="58"/>
        <v>13.503599999999967</v>
      </c>
      <c r="D454" s="5">
        <f t="shared" si="59"/>
        <v>-0.5877852522923913</v>
      </c>
      <c r="E454" s="6">
        <f t="shared" si="60"/>
        <v>0.9510565162951692</v>
      </c>
      <c r="F454" s="41">
        <f t="shared" si="61"/>
        <v>-13109369.411264533</v>
      </c>
      <c r="G454" s="40">
        <f t="shared" si="55"/>
        <v>1.860210331089241E-09</v>
      </c>
      <c r="H454" s="66">
        <f t="shared" si="56"/>
        <v>-87.30437948004082</v>
      </c>
    </row>
    <row r="455" spans="2:8" ht="12.75">
      <c r="B455" s="3">
        <f t="shared" si="57"/>
        <v>133</v>
      </c>
      <c r="C455" s="58">
        <f t="shared" si="58"/>
        <v>13.605899999999966</v>
      </c>
      <c r="D455" s="5">
        <f t="shared" si="59"/>
        <v>-0.809016994374889</v>
      </c>
      <c r="E455" s="6">
        <f t="shared" si="60"/>
        <v>0.8910065241883904</v>
      </c>
      <c r="F455" s="41">
        <f t="shared" si="61"/>
        <v>-19405458.66941481</v>
      </c>
      <c r="G455" s="40">
        <f t="shared" si="55"/>
        <v>1.4115779528046801E-09</v>
      </c>
      <c r="H455" s="66">
        <f t="shared" si="56"/>
        <v>-88.50295133430546</v>
      </c>
    </row>
    <row r="456" spans="2:8" ht="12.75">
      <c r="B456" s="3">
        <f t="shared" si="57"/>
        <v>134</v>
      </c>
      <c r="C456" s="58">
        <f t="shared" si="58"/>
        <v>13.708199999999966</v>
      </c>
      <c r="D456" s="5">
        <f t="shared" si="59"/>
        <v>-0.9510565162951212</v>
      </c>
      <c r="E456" s="6">
        <f t="shared" si="60"/>
        <v>0.8090169943749782</v>
      </c>
      <c r="F456" s="41">
        <f t="shared" si="61"/>
        <v>-25313313.048727393</v>
      </c>
      <c r="G456" s="40">
        <f t="shared" si="55"/>
        <v>9.45160566311277E-10</v>
      </c>
      <c r="H456" s="66">
        <f t="shared" si="56"/>
        <v>-90.24494406158021</v>
      </c>
    </row>
    <row r="457" spans="2:8" ht="12.75">
      <c r="B457" s="3">
        <f t="shared" si="57"/>
        <v>135</v>
      </c>
      <c r="C457" s="58">
        <f t="shared" si="58"/>
        <v>13.810499999999966</v>
      </c>
      <c r="D457" s="5">
        <f t="shared" si="59"/>
        <v>-1</v>
      </c>
      <c r="E457" s="6">
        <f t="shared" si="60"/>
        <v>0.7071067811865839</v>
      </c>
      <c r="F457" s="41">
        <f t="shared" si="61"/>
        <v>-30679217.408716403</v>
      </c>
      <c r="G457" s="40">
        <f t="shared" si="55"/>
        <v>5.434468601713892E-10</v>
      </c>
      <c r="H457" s="66">
        <f t="shared" si="56"/>
        <v>-92.64842916090348</v>
      </c>
    </row>
    <row r="458" spans="2:8" ht="12.75">
      <c r="B458" s="3">
        <f t="shared" si="57"/>
        <v>136</v>
      </c>
      <c r="C458" s="58">
        <f t="shared" si="58"/>
        <v>13.912799999999965</v>
      </c>
      <c r="D458" s="5">
        <f t="shared" si="59"/>
        <v>-0.9510565162951848</v>
      </c>
      <c r="E458" s="6">
        <f t="shared" si="60"/>
        <v>0.587785252292514</v>
      </c>
      <c r="F458" s="41">
        <f t="shared" si="61"/>
        <v>-35360798.165220484</v>
      </c>
      <c r="G458" s="40">
        <f t="shared" si="55"/>
        <v>2.556710391941638E-10</v>
      </c>
      <c r="H458" s="66">
        <f t="shared" si="56"/>
        <v>-95.9231846333264</v>
      </c>
    </row>
    <row r="459" spans="2:8" ht="12.75">
      <c r="B459" s="3">
        <f t="shared" si="57"/>
        <v>137</v>
      </c>
      <c r="C459" s="58">
        <f t="shared" si="58"/>
        <v>14.015099999999965</v>
      </c>
      <c r="D459" s="5">
        <f t="shared" si="59"/>
        <v>-0.8090169943750101</v>
      </c>
      <c r="E459" s="6">
        <f t="shared" si="60"/>
        <v>0.4539904997395942</v>
      </c>
      <c r="F459" s="41">
        <f t="shared" si="61"/>
        <v>-39230781.3208848</v>
      </c>
      <c r="G459" s="40">
        <f t="shared" si="55"/>
        <v>8.966656592086145E-11</v>
      </c>
      <c r="H459" s="66">
        <f t="shared" si="56"/>
        <v>-100.47369462673075</v>
      </c>
    </row>
    <row r="460" spans="2:8" ht="12.75">
      <c r="B460" s="3">
        <f t="shared" si="57"/>
        <v>138</v>
      </c>
      <c r="C460" s="58">
        <f t="shared" si="58"/>
        <v>14.117399999999964</v>
      </c>
      <c r="D460" s="5">
        <f t="shared" si="59"/>
        <v>-0.5877852522925578</v>
      </c>
      <c r="E460" s="6">
        <f t="shared" si="60"/>
        <v>0.30901699437499724</v>
      </c>
      <c r="F460" s="41">
        <f t="shared" si="61"/>
        <v>-42180421.802521616</v>
      </c>
      <c r="G460" s="40">
        <f t="shared" si="55"/>
        <v>1.8969500520122502E-11</v>
      </c>
      <c r="H460" s="66">
        <f t="shared" si="56"/>
        <v>-107.21944104230496</v>
      </c>
    </row>
    <row r="461" spans="2:8" ht="12.75">
      <c r="B461" s="3">
        <f t="shared" si="57"/>
        <v>139</v>
      </c>
      <c r="C461" s="58">
        <f t="shared" si="58"/>
        <v>14.219699999999964</v>
      </c>
      <c r="D461" s="5">
        <f t="shared" si="59"/>
        <v>-0.3090169943750453</v>
      </c>
      <c r="E461" s="6">
        <f t="shared" si="60"/>
        <v>0.15643446504028172</v>
      </c>
      <c r="F461" s="41">
        <f t="shared" si="61"/>
        <v>-44122512.389235765</v>
      </c>
      <c r="G461" s="40">
        <f t="shared" si="55"/>
        <v>1.2279615748328742E-12</v>
      </c>
      <c r="H461" s="66">
        <f t="shared" si="56"/>
        <v>-119.10815222852133</v>
      </c>
    </row>
    <row r="462" spans="2:8" ht="12.75">
      <c r="B462" s="3">
        <f t="shared" si="57"/>
        <v>140</v>
      </c>
      <c r="C462" s="58">
        <f t="shared" si="58"/>
        <v>14.321999999999964</v>
      </c>
      <c r="D462" s="5">
        <f t="shared" si="59"/>
        <v>-1.154020455584881E-13</v>
      </c>
      <c r="E462" s="6">
        <f t="shared" si="60"/>
        <v>5.770102277924405E-14</v>
      </c>
      <c r="F462" s="41">
        <f t="shared" si="61"/>
        <v>-44993889.9847129</v>
      </c>
      <c r="G462" s="40">
        <f t="shared" si="55"/>
        <v>2.24059099453298E-62</v>
      </c>
      <c r="H462" s="66">
        <f t="shared" si="56"/>
        <v>-616.4963741389283</v>
      </c>
    </row>
    <row r="463" spans="2:8" ht="12.75">
      <c r="B463" s="3">
        <f t="shared" si="57"/>
        <v>141</v>
      </c>
      <c r="C463" s="58">
        <f t="shared" si="58"/>
        <v>14.424299999999963</v>
      </c>
      <c r="D463" s="5">
        <f t="shared" si="59"/>
        <v>0.30901699437483937</v>
      </c>
      <c r="E463" s="6">
        <f t="shared" si="60"/>
        <v>-0.15643446504017475</v>
      </c>
      <c r="F463" s="41">
        <f t="shared" si="61"/>
        <v>-44757368.68260683</v>
      </c>
      <c r="G463" s="40">
        <f t="shared" si="55"/>
        <v>1.1933728478085144E-12</v>
      </c>
      <c r="H463" s="66">
        <f t="shared" si="56"/>
        <v>-119.2322384765589</v>
      </c>
    </row>
    <row r="464" spans="2:8" ht="12.75">
      <c r="B464" s="3">
        <f t="shared" si="57"/>
        <v>142</v>
      </c>
      <c r="C464" s="58">
        <f t="shared" si="58"/>
        <v>14.526599999999963</v>
      </c>
      <c r="D464" s="5">
        <f t="shared" si="59"/>
        <v>0.5877852522923827</v>
      </c>
      <c r="E464" s="6">
        <f t="shared" si="60"/>
        <v>-0.3090169943748942</v>
      </c>
      <c r="F464" s="41">
        <f t="shared" si="61"/>
        <v>-43403042.724335365</v>
      </c>
      <c r="G464" s="40">
        <f t="shared" si="55"/>
        <v>1.7915848438044598E-11</v>
      </c>
      <c r="H464" s="66">
        <f t="shared" si="56"/>
        <v>-107.46762620194716</v>
      </c>
    </row>
    <row r="465" spans="2:8" ht="12.75">
      <c r="B465" s="3">
        <f t="shared" si="57"/>
        <v>143</v>
      </c>
      <c r="C465" s="58">
        <f t="shared" si="58"/>
        <v>14.628899999999962</v>
      </c>
      <c r="D465" s="5">
        <f t="shared" si="59"/>
        <v>0.8090169943748785</v>
      </c>
      <c r="E465" s="6">
        <f t="shared" si="60"/>
        <v>-0.45399049973949457</v>
      </c>
      <c r="F465" s="41">
        <f t="shared" si="61"/>
        <v>-40948917.72910107</v>
      </c>
      <c r="G465" s="40">
        <f t="shared" si="55"/>
        <v>8.229995480303051E-11</v>
      </c>
      <c r="H465" s="66">
        <f t="shared" si="56"/>
        <v>-100.84600403290766</v>
      </c>
    </row>
    <row r="466" spans="2:8" ht="12.75">
      <c r="B466" s="3">
        <f t="shared" si="57"/>
        <v>144</v>
      </c>
      <c r="C466" s="58">
        <f t="shared" si="58"/>
        <v>14.731199999999962</v>
      </c>
      <c r="D466" s="5">
        <f t="shared" si="59"/>
        <v>0.9510565162951179</v>
      </c>
      <c r="E466" s="6">
        <f t="shared" si="60"/>
        <v>-0.5877852522924264</v>
      </c>
      <c r="F466" s="41">
        <f t="shared" si="61"/>
        <v>-37440845.116118744</v>
      </c>
      <c r="G466" s="40">
        <f t="shared" si="55"/>
        <v>2.28052254095893E-10</v>
      </c>
      <c r="H466" s="66">
        <f t="shared" si="56"/>
        <v>-96.41965630782964</v>
      </c>
    </row>
    <row r="467" spans="2:8" ht="12.75">
      <c r="B467" s="3">
        <f t="shared" si="57"/>
        <v>145</v>
      </c>
      <c r="C467" s="58">
        <f t="shared" si="58"/>
        <v>14.833499999999962</v>
      </c>
      <c r="D467" s="5">
        <f t="shared" si="59"/>
        <v>1</v>
      </c>
      <c r="E467" s="6">
        <f t="shared" si="60"/>
        <v>-0.7071067811865074</v>
      </c>
      <c r="F467" s="41">
        <f t="shared" si="61"/>
        <v>-32951752.031587854</v>
      </c>
      <c r="G467" s="40">
        <f t="shared" si="55"/>
        <v>4.710734376513332E-10</v>
      </c>
      <c r="H467" s="66">
        <f t="shared" si="56"/>
        <v>-93.26911383570474</v>
      </c>
    </row>
    <row r="468" spans="2:8" ht="12.75">
      <c r="B468" s="3">
        <f t="shared" si="57"/>
        <v>146</v>
      </c>
      <c r="C468" s="58">
        <f t="shared" si="58"/>
        <v>14.935799999999961</v>
      </c>
      <c r="D468" s="5">
        <f t="shared" si="59"/>
        <v>0.9510565162951904</v>
      </c>
      <c r="E468" s="6">
        <f t="shared" si="60"/>
        <v>-0.8090169943749125</v>
      </c>
      <c r="F468" s="41">
        <f t="shared" si="61"/>
        <v>-27580176.90384155</v>
      </c>
      <c r="G468" s="40">
        <f t="shared" si="55"/>
        <v>7.961767277481598E-10</v>
      </c>
      <c r="H468" s="66">
        <f t="shared" si="56"/>
        <v>-90.98990520997421</v>
      </c>
    </row>
    <row r="469" spans="2:8" ht="12.75">
      <c r="B469" s="3">
        <f t="shared" si="57"/>
        <v>147</v>
      </c>
      <c r="C469" s="58">
        <f t="shared" si="58"/>
        <v>15.038099999999961</v>
      </c>
      <c r="D469" s="5">
        <f t="shared" si="59"/>
        <v>0.8090169943750164</v>
      </c>
      <c r="E469" s="6">
        <f t="shared" si="60"/>
        <v>-0.8910065241883413</v>
      </c>
      <c r="F469" s="41">
        <f t="shared" si="61"/>
        <v>-21448138.529357765</v>
      </c>
      <c r="G469" s="40">
        <f t="shared" si="55"/>
        <v>1.1555093899373637E-09</v>
      </c>
      <c r="H469" s="66">
        <f t="shared" si="56"/>
        <v>-89.37226520992823</v>
      </c>
    </row>
    <row r="470" spans="2:8" ht="12.75">
      <c r="B470" s="3">
        <f t="shared" si="57"/>
        <v>148</v>
      </c>
      <c r="C470" s="58">
        <f t="shared" si="58"/>
        <v>15.14039999999996</v>
      </c>
      <c r="D470" s="5">
        <f t="shared" si="59"/>
        <v>0.5877852522925666</v>
      </c>
      <c r="E470" s="6">
        <f t="shared" si="60"/>
        <v>-0.9510565162951358</v>
      </c>
      <c r="F470" s="41">
        <f t="shared" si="61"/>
        <v>-14698383.885362102</v>
      </c>
      <c r="G470" s="40">
        <f t="shared" si="55"/>
        <v>1.4797436454024096E-09</v>
      </c>
      <c r="H470" s="66">
        <f t="shared" si="56"/>
        <v>-88.29813516382359</v>
      </c>
    </row>
    <row r="471" spans="2:8" ht="12.75">
      <c r="B471" s="3">
        <f t="shared" si="57"/>
        <v>149</v>
      </c>
      <c r="C471" s="58">
        <f t="shared" si="58"/>
        <v>15.24269999999996</v>
      </c>
      <c r="D471" s="5">
        <f t="shared" si="59"/>
        <v>0.30901699437506236</v>
      </c>
      <c r="E471" s="6">
        <f t="shared" si="60"/>
        <v>-0.9876883405951282</v>
      </c>
      <c r="F471" s="41">
        <f t="shared" si="61"/>
        <v>-7491076.224044264</v>
      </c>
      <c r="G471" s="40">
        <f t="shared" si="55"/>
        <v>1.6982115240090001E-09</v>
      </c>
      <c r="H471" s="66">
        <f t="shared" si="56"/>
        <v>-87.70008216336748</v>
      </c>
    </row>
    <row r="472" spans="2:8" ht="12.75">
      <c r="B472" s="3">
        <f t="shared" si="57"/>
        <v>150</v>
      </c>
      <c r="C472" s="58">
        <f t="shared" si="58"/>
        <v>15.34499999999996</v>
      </c>
      <c r="D472" s="5">
        <f t="shared" si="59"/>
        <v>1.1907727408277946E-13</v>
      </c>
      <c r="E472" s="6">
        <f t="shared" si="60"/>
        <v>-1</v>
      </c>
      <c r="F472" s="41">
        <f t="shared" si="61"/>
        <v>-2.870223090942902E-06</v>
      </c>
      <c r="G472" s="40">
        <f t="shared" si="55"/>
        <v>1.7607678269549393E-09</v>
      </c>
      <c r="H472" s="66">
        <f t="shared" si="56"/>
        <v>-87.54297905883826</v>
      </c>
    </row>
    <row r="473" spans="2:8" ht="12.75">
      <c r="B473" s="3">
        <f t="shared" si="57"/>
        <v>151</v>
      </c>
      <c r="C473" s="58">
        <f t="shared" si="58"/>
        <v>15.44729999999996</v>
      </c>
      <c r="D473" s="5">
        <f t="shared" si="59"/>
        <v>-0.3090169943748359</v>
      </c>
      <c r="E473" s="6">
        <f t="shared" si="60"/>
        <v>-0.9876883405951469</v>
      </c>
      <c r="F473" s="41">
        <f t="shared" si="61"/>
        <v>7591627.582750562</v>
      </c>
      <c r="G473" s="40">
        <f t="shared" si="55"/>
        <v>1.653523707053491E-09</v>
      </c>
      <c r="H473" s="66">
        <f t="shared" si="56"/>
        <v>-87.81589574098506</v>
      </c>
    </row>
    <row r="474" spans="2:8" ht="12.75">
      <c r="B474" s="3">
        <f t="shared" si="57"/>
        <v>152</v>
      </c>
      <c r="C474" s="58">
        <f t="shared" si="58"/>
        <v>15.549599999999959</v>
      </c>
      <c r="D474" s="5">
        <f t="shared" si="59"/>
        <v>-0.5877852522923739</v>
      </c>
      <c r="E474" s="6">
        <f t="shared" si="60"/>
        <v>-0.9510565162951725</v>
      </c>
      <c r="F474" s="41">
        <f t="shared" si="61"/>
        <v>15095637.503879867</v>
      </c>
      <c r="G474" s="40">
        <f t="shared" si="55"/>
        <v>1.4028871541248009E-09</v>
      </c>
      <c r="H474" s="66">
        <f t="shared" si="56"/>
        <v>-88.52977261481922</v>
      </c>
    </row>
    <row r="475" spans="2:8" ht="12.75">
      <c r="B475" s="3">
        <f t="shared" si="57"/>
        <v>153</v>
      </c>
      <c r="C475" s="58">
        <f t="shared" si="58"/>
        <v>15.651899999999959</v>
      </c>
      <c r="D475" s="5">
        <f t="shared" si="59"/>
        <v>-0.8090169943748722</v>
      </c>
      <c r="E475" s="6">
        <f t="shared" si="60"/>
        <v>-0.8910065241883969</v>
      </c>
      <c r="F475" s="41">
        <f t="shared" si="61"/>
        <v>22323572.755040467</v>
      </c>
      <c r="G475" s="40">
        <f t="shared" si="55"/>
        <v>1.0666582257748184E-09</v>
      </c>
      <c r="H475" s="66">
        <f t="shared" si="56"/>
        <v>-89.7197471313156</v>
      </c>
    </row>
    <row r="476" spans="2:8" ht="12.75">
      <c r="B476" s="3">
        <f t="shared" si="57"/>
        <v>154</v>
      </c>
      <c r="C476" s="58">
        <f t="shared" si="58"/>
        <v>15.754199999999958</v>
      </c>
      <c r="D476" s="5">
        <f t="shared" si="59"/>
        <v>-0.9510565162951146</v>
      </c>
      <c r="E476" s="6">
        <f t="shared" si="60"/>
        <v>-0.8090169943749845</v>
      </c>
      <c r="F476" s="41">
        <f t="shared" si="61"/>
        <v>29091419.47391015</v>
      </c>
      <c r="G476" s="40">
        <f t="shared" si="55"/>
        <v>7.15605630320704E-10</v>
      </c>
      <c r="H476" s="66">
        <f t="shared" si="56"/>
        <v>-91.45326251101321</v>
      </c>
    </row>
    <row r="477" spans="2:8" ht="12.75">
      <c r="B477" s="3">
        <f t="shared" si="57"/>
        <v>155</v>
      </c>
      <c r="C477" s="58">
        <f t="shared" si="58"/>
        <v>15.856499999999958</v>
      </c>
      <c r="D477" s="5">
        <f t="shared" si="59"/>
        <v>-1</v>
      </c>
      <c r="E477" s="6">
        <f t="shared" si="60"/>
        <v>-0.7071067811865941</v>
      </c>
      <c r="F477" s="41">
        <f t="shared" si="61"/>
        <v>35224286.65445165</v>
      </c>
      <c r="G477" s="40">
        <f aca="true" t="shared" si="62" ref="G477:G523">fc_boc_1*fakt*((E477*D477)/F477)^2</f>
        <v>4.1225053180537533E-10</v>
      </c>
      <c r="H477" s="66">
        <f t="shared" si="56"/>
        <v>-93.84838775440895</v>
      </c>
    </row>
    <row r="478" spans="2:8" ht="12.75">
      <c r="B478" s="3">
        <f t="shared" si="57"/>
        <v>156</v>
      </c>
      <c r="C478" s="58">
        <f t="shared" si="58"/>
        <v>15.958799999999957</v>
      </c>
      <c r="D478" s="5">
        <f t="shared" si="59"/>
        <v>-0.9510565162951937</v>
      </c>
      <c r="E478" s="6">
        <f t="shared" si="60"/>
        <v>-0.5877852522925257</v>
      </c>
      <c r="F478" s="41">
        <f t="shared" si="61"/>
        <v>40560915.54245836</v>
      </c>
      <c r="G478" s="40">
        <f t="shared" si="62"/>
        <v>1.9431671354929442E-10</v>
      </c>
      <c r="H478" s="66">
        <f aca="true" t="shared" si="63" ref="H478:H541">LOG10(G478)*10</f>
        <v>-97.11489843301095</v>
      </c>
    </row>
    <row r="479" spans="2:8" ht="12.75">
      <c r="B479" s="3">
        <f t="shared" si="57"/>
        <v>157</v>
      </c>
      <c r="C479" s="58">
        <f t="shared" si="58"/>
        <v>16.061099999999957</v>
      </c>
      <c r="D479" s="5">
        <f t="shared" si="59"/>
        <v>-0.8090169943750227</v>
      </c>
      <c r="E479" s="6">
        <f t="shared" si="60"/>
        <v>-0.4539904997396038</v>
      </c>
      <c r="F479" s="41">
        <f t="shared" si="61"/>
        <v>44957902.681597665</v>
      </c>
      <c r="G479" s="40">
        <f t="shared" si="62"/>
        <v>6.827667555555158E-11</v>
      </c>
      <c r="H479" s="66">
        <f t="shared" si="63"/>
        <v>-101.65727633178692</v>
      </c>
    </row>
    <row r="480" spans="2:8" ht="12.75">
      <c r="B480" s="3">
        <f t="shared" si="57"/>
        <v>158</v>
      </c>
      <c r="C480" s="58">
        <f t="shared" si="58"/>
        <v>16.163399999999957</v>
      </c>
      <c r="D480" s="5">
        <f t="shared" si="59"/>
        <v>-0.587785252292581</v>
      </c>
      <c r="E480" s="6">
        <f t="shared" si="60"/>
        <v>-0.30901699437501084</v>
      </c>
      <c r="F480" s="41">
        <f t="shared" si="61"/>
        <v>48293526.411582485</v>
      </c>
      <c r="G480" s="40">
        <f t="shared" si="62"/>
        <v>1.4471045021041367E-11</v>
      </c>
      <c r="H480" s="66">
        <f t="shared" si="63"/>
        <v>-108.3950010533679</v>
      </c>
    </row>
    <row r="481" spans="2:8" ht="12.75">
      <c r="B481" s="3">
        <f t="shared" si="57"/>
        <v>159</v>
      </c>
      <c r="C481" s="58">
        <f t="shared" si="58"/>
        <v>16.265699999999956</v>
      </c>
      <c r="D481" s="5">
        <f t="shared" si="59"/>
        <v>-0.30901699437507263</v>
      </c>
      <c r="E481" s="6">
        <f t="shared" si="60"/>
        <v>-0.15643446504029587</v>
      </c>
      <c r="F481" s="41">
        <f t="shared" si="61"/>
        <v>50471075.32293863</v>
      </c>
      <c r="G481" s="40">
        <f t="shared" si="62"/>
        <v>9.384694271332051E-13</v>
      </c>
      <c r="H481" s="66">
        <f t="shared" si="63"/>
        <v>-120.27579870984688</v>
      </c>
    </row>
    <row r="482" spans="2:8" ht="12.75">
      <c r="B482" s="3">
        <f t="shared" si="57"/>
        <v>160</v>
      </c>
      <c r="C482" s="58">
        <f t="shared" si="58"/>
        <v>16.367999999999956</v>
      </c>
      <c r="D482" s="5">
        <f t="shared" si="59"/>
        <v>-1.2985792996467183E-13</v>
      </c>
      <c r="E482" s="6">
        <f t="shared" si="60"/>
        <v>-6.492896498233591E-14</v>
      </c>
      <c r="F482" s="41">
        <f t="shared" si="61"/>
        <v>51421588.5539576</v>
      </c>
      <c r="G482" s="40">
        <f t="shared" si="62"/>
        <v>2.750417145665398E-62</v>
      </c>
      <c r="H482" s="66">
        <f t="shared" si="63"/>
        <v>-615.6060143332548</v>
      </c>
    </row>
    <row r="483" spans="2:8" ht="12.75">
      <c r="B483" s="3">
        <f t="shared" si="57"/>
        <v>161</v>
      </c>
      <c r="C483" s="58">
        <f t="shared" si="58"/>
        <v>16.470299999999956</v>
      </c>
      <c r="D483" s="5">
        <f t="shared" si="59"/>
        <v>0.30901699437481883</v>
      </c>
      <c r="E483" s="6">
        <f t="shared" si="60"/>
        <v>0.1564344650401641</v>
      </c>
      <c r="F483" s="41">
        <f t="shared" si="61"/>
        <v>51105931.61631</v>
      </c>
      <c r="G483" s="40">
        <f t="shared" si="62"/>
        <v>9.152982364598056E-13</v>
      </c>
      <c r="H483" s="66">
        <f t="shared" si="63"/>
        <v>-120.38437374408949</v>
      </c>
    </row>
    <row r="484" spans="2:8" ht="12.75">
      <c r="B484" s="3">
        <f t="shared" si="57"/>
        <v>162</v>
      </c>
      <c r="C484" s="58">
        <f t="shared" si="58"/>
        <v>16.572599999999955</v>
      </c>
      <c r="D484" s="5">
        <f t="shared" si="59"/>
        <v>0.5877852522923652</v>
      </c>
      <c r="E484" s="6">
        <f t="shared" si="60"/>
        <v>0.30901699437488395</v>
      </c>
      <c r="F484" s="41">
        <f t="shared" si="61"/>
        <v>49516147.333396845</v>
      </c>
      <c r="G484" s="40">
        <f t="shared" si="62"/>
        <v>1.3765247976858842E-11</v>
      </c>
      <c r="H484" s="66">
        <f t="shared" si="63"/>
        <v>-108.61215960513923</v>
      </c>
    </row>
    <row r="485" spans="2:8" ht="12.75">
      <c r="B485" s="3">
        <f t="shared" si="57"/>
        <v>163</v>
      </c>
      <c r="C485" s="58">
        <f t="shared" si="58"/>
        <v>16.674899999999955</v>
      </c>
      <c r="D485" s="5">
        <f t="shared" si="59"/>
        <v>0.8090169943748701</v>
      </c>
      <c r="E485" s="6">
        <f t="shared" si="60"/>
        <v>0.45399049973948813</v>
      </c>
      <c r="F485" s="41">
        <f t="shared" si="61"/>
        <v>46676039.08981468</v>
      </c>
      <c r="G485" s="40">
        <f t="shared" si="62"/>
        <v>6.334268417204545E-11</v>
      </c>
      <c r="H485" s="66">
        <f t="shared" si="63"/>
        <v>-101.98303537168583</v>
      </c>
    </row>
    <row r="486" spans="2:8" ht="12.75">
      <c r="B486" s="3">
        <f t="shared" si="57"/>
        <v>164</v>
      </c>
      <c r="C486" s="58">
        <f t="shared" si="58"/>
        <v>16.777199999999954</v>
      </c>
      <c r="D486" s="5">
        <f t="shared" si="59"/>
        <v>0.9510565162951112</v>
      </c>
      <c r="E486" s="6">
        <f t="shared" si="60"/>
        <v>0.5877852522924177</v>
      </c>
      <c r="F486" s="41">
        <f t="shared" si="61"/>
        <v>42640962.493357785</v>
      </c>
      <c r="G486" s="40">
        <f t="shared" si="62"/>
        <v>1.758213690114574E-10</v>
      </c>
      <c r="H486" s="66">
        <f t="shared" si="63"/>
        <v>-97.54928342687887</v>
      </c>
    </row>
    <row r="487" spans="2:8" ht="12.75">
      <c r="B487" s="3">
        <f t="shared" si="57"/>
        <v>165</v>
      </c>
      <c r="C487" s="58">
        <f t="shared" si="58"/>
        <v>16.879499999999954</v>
      </c>
      <c r="D487" s="5">
        <f t="shared" si="59"/>
        <v>1</v>
      </c>
      <c r="E487" s="6">
        <f t="shared" si="60"/>
        <v>0.7071067811864997</v>
      </c>
      <c r="F487" s="41">
        <f t="shared" si="61"/>
        <v>37496821.2773245</v>
      </c>
      <c r="G487" s="40">
        <f t="shared" si="62"/>
        <v>3.6379500556910414E-10</v>
      </c>
      <c r="H487" s="66">
        <f t="shared" si="63"/>
        <v>-94.39143267528354</v>
      </c>
    </row>
    <row r="488" spans="2:8" ht="12.75">
      <c r="B488" s="3">
        <f aca="true" t="shared" si="64" ref="B488:B523">1+B487</f>
        <v>166</v>
      </c>
      <c r="C488" s="58">
        <f aca="true" t="shared" si="65" ref="C488:C523">C487+df</f>
        <v>16.981799999999954</v>
      </c>
      <c r="D488" s="5">
        <f aca="true" t="shared" si="66" ref="D488:D523">SIN((PI()*fakt*C488)/(fc_boc_1*fakt))</f>
        <v>0.951056516295197</v>
      </c>
      <c r="E488" s="6">
        <f aca="true" t="shared" si="67" ref="E488:E523">SIN((PI()*fakt*C488)/(2*fs_1*fakt))</f>
        <v>0.8090169943749062</v>
      </c>
      <c r="F488" s="41">
        <f aca="true" t="shared" si="68" ref="F488:F523">PI()*C488*fakt*COS((PI()*fakt*C488)/(2*fs_1*fakt))</f>
        <v>31358283.329025786</v>
      </c>
      <c r="G488" s="40">
        <f t="shared" si="62"/>
        <v>6.158841315386574E-10</v>
      </c>
      <c r="H488" s="66">
        <f t="shared" si="63"/>
        <v>-92.10500985508672</v>
      </c>
    </row>
    <row r="489" spans="2:8" ht="12.75">
      <c r="B489" s="3">
        <f t="shared" si="64"/>
        <v>167</v>
      </c>
      <c r="C489" s="58">
        <f t="shared" si="65"/>
        <v>17.084099999999953</v>
      </c>
      <c r="D489" s="5">
        <f t="shared" si="66"/>
        <v>0.8090169943750332</v>
      </c>
      <c r="E489" s="6">
        <f t="shared" si="67"/>
        <v>0.8910065241883347</v>
      </c>
      <c r="F489" s="41">
        <f t="shared" si="68"/>
        <v>24366252.614985354</v>
      </c>
      <c r="G489" s="40">
        <f t="shared" si="62"/>
        <v>8.953136507998048E-10</v>
      </c>
      <c r="H489" s="66">
        <f t="shared" si="63"/>
        <v>-90.48024793791649</v>
      </c>
    </row>
    <row r="490" spans="2:8" ht="12.75">
      <c r="B490" s="3">
        <f t="shared" si="64"/>
        <v>168</v>
      </c>
      <c r="C490" s="58">
        <f t="shared" si="65"/>
        <v>17.186399999999953</v>
      </c>
      <c r="D490" s="5">
        <f t="shared" si="66"/>
        <v>0.5877852522925897</v>
      </c>
      <c r="E490" s="6">
        <f t="shared" si="67"/>
        <v>0.9510565162951313</v>
      </c>
      <c r="F490" s="41">
        <f t="shared" si="68"/>
        <v>16684651.977979332</v>
      </c>
      <c r="G490" s="40">
        <f t="shared" si="62"/>
        <v>1.1483951533763393E-09</v>
      </c>
      <c r="H490" s="66">
        <f t="shared" si="63"/>
        <v>-89.39908649044177</v>
      </c>
    </row>
    <row r="491" spans="2:8" ht="12.75">
      <c r="B491" s="3">
        <f t="shared" si="64"/>
        <v>169</v>
      </c>
      <c r="C491" s="58">
        <f t="shared" si="65"/>
        <v>17.288699999999952</v>
      </c>
      <c r="D491" s="5">
        <f t="shared" si="66"/>
        <v>0.30901699437508284</v>
      </c>
      <c r="E491" s="6">
        <f t="shared" si="67"/>
        <v>0.9876883405951266</v>
      </c>
      <c r="F491" s="41">
        <f t="shared" si="68"/>
        <v>8496589.811164878</v>
      </c>
      <c r="G491" s="40">
        <f t="shared" si="62"/>
        <v>1.3200516103961185E-09</v>
      </c>
      <c r="H491" s="66">
        <f t="shared" si="63"/>
        <v>-88.7940908873955</v>
      </c>
    </row>
    <row r="492" spans="2:8" ht="12.75">
      <c r="B492" s="3">
        <f t="shared" si="64"/>
        <v>170</v>
      </c>
      <c r="C492" s="58">
        <f t="shared" si="65"/>
        <v>17.390999999999952</v>
      </c>
      <c r="D492" s="5">
        <f t="shared" si="66"/>
        <v>1.477440132041652E-13</v>
      </c>
      <c r="E492" s="6">
        <f t="shared" si="67"/>
        <v>1</v>
      </c>
      <c r="F492" s="41">
        <f t="shared" si="68"/>
        <v>4.03602942471925E-06</v>
      </c>
      <c r="G492" s="40">
        <f t="shared" si="62"/>
        <v>1.3708400036846421E-09</v>
      </c>
      <c r="H492" s="66">
        <f t="shared" si="63"/>
        <v>-88.63013230529012</v>
      </c>
    </row>
    <row r="493" spans="2:8" ht="12.75">
      <c r="B493" s="3">
        <f t="shared" si="64"/>
        <v>171</v>
      </c>
      <c r="C493" s="58">
        <f t="shared" si="65"/>
        <v>17.49329999999995</v>
      </c>
      <c r="D493" s="5">
        <f t="shared" si="66"/>
        <v>-0.30901699437480856</v>
      </c>
      <c r="E493" s="6">
        <f t="shared" si="67"/>
        <v>0.9876883405951491</v>
      </c>
      <c r="F493" s="41">
        <f t="shared" si="68"/>
        <v>-8597141.169869062</v>
      </c>
      <c r="G493" s="40">
        <f t="shared" si="62"/>
        <v>1.2893537855930708E-09</v>
      </c>
      <c r="H493" s="66">
        <f t="shared" si="63"/>
        <v>-88.89627900296472</v>
      </c>
    </row>
    <row r="494" spans="2:8" ht="12.75">
      <c r="B494" s="3">
        <f t="shared" si="64"/>
        <v>172</v>
      </c>
      <c r="C494" s="58">
        <f t="shared" si="65"/>
        <v>17.59559999999995</v>
      </c>
      <c r="D494" s="5">
        <f t="shared" si="66"/>
        <v>-0.5877852522923565</v>
      </c>
      <c r="E494" s="6">
        <f t="shared" si="67"/>
        <v>0.9510565162951758</v>
      </c>
      <c r="F494" s="41">
        <f t="shared" si="68"/>
        <v>-17081905.59649507</v>
      </c>
      <c r="G494" s="40">
        <f t="shared" si="62"/>
        <v>1.095602515173738E-09</v>
      </c>
      <c r="H494" s="66">
        <f t="shared" si="63"/>
        <v>-89.60346979407468</v>
      </c>
    </row>
    <row r="495" spans="2:8" ht="12.75">
      <c r="B495" s="3">
        <f t="shared" si="64"/>
        <v>173</v>
      </c>
      <c r="C495" s="58">
        <f t="shared" si="65"/>
        <v>17.69789999999995</v>
      </c>
      <c r="D495" s="5">
        <f t="shared" si="66"/>
        <v>-0.8090169943748595</v>
      </c>
      <c r="E495" s="6">
        <f t="shared" si="67"/>
        <v>0.8910065241884018</v>
      </c>
      <c r="F495" s="41">
        <f t="shared" si="68"/>
        <v>-25241686.840666134</v>
      </c>
      <c r="G495" s="40">
        <f t="shared" si="62"/>
        <v>8.342878949234282E-10</v>
      </c>
      <c r="H495" s="66">
        <f t="shared" si="63"/>
        <v>-90.78684057753944</v>
      </c>
    </row>
    <row r="496" spans="2:8" ht="12.75">
      <c r="B496" s="3">
        <f t="shared" si="64"/>
        <v>174</v>
      </c>
      <c r="C496" s="58">
        <f t="shared" si="65"/>
        <v>17.80019999999995</v>
      </c>
      <c r="D496" s="5">
        <f t="shared" si="66"/>
        <v>-0.9510565162951079</v>
      </c>
      <c r="E496" s="6">
        <f t="shared" si="67"/>
        <v>0.8090169943749909</v>
      </c>
      <c r="F496" s="41">
        <f t="shared" si="68"/>
        <v>-32869525.89909279</v>
      </c>
      <c r="G496" s="40">
        <f t="shared" si="62"/>
        <v>5.605530165374012E-10</v>
      </c>
      <c r="H496" s="66">
        <f t="shared" si="63"/>
        <v>-92.51383305993579</v>
      </c>
    </row>
    <row r="497" spans="2:8" ht="12.75">
      <c r="B497" s="3">
        <f t="shared" si="64"/>
        <v>175</v>
      </c>
      <c r="C497" s="58">
        <f t="shared" si="65"/>
        <v>17.90249999999995</v>
      </c>
      <c r="D497" s="5">
        <f t="shared" si="66"/>
        <v>-1</v>
      </c>
      <c r="E497" s="6">
        <f t="shared" si="67"/>
        <v>0.7071067811865992</v>
      </c>
      <c r="F497" s="41">
        <f t="shared" si="68"/>
        <v>-39769355.90018706</v>
      </c>
      <c r="G497" s="40">
        <f t="shared" si="62"/>
        <v>3.2340633556324675E-10</v>
      </c>
      <c r="H497" s="66">
        <f t="shared" si="63"/>
        <v>-94.90251476472886</v>
      </c>
    </row>
    <row r="498" spans="2:8" ht="12.75">
      <c r="B498" s="3">
        <f t="shared" si="64"/>
        <v>176</v>
      </c>
      <c r="C498" s="58">
        <f t="shared" si="65"/>
        <v>18.00479999999995</v>
      </c>
      <c r="D498" s="5">
        <f t="shared" si="66"/>
        <v>-0.9510565162952004</v>
      </c>
      <c r="E498" s="6">
        <f t="shared" si="67"/>
        <v>0.5877852522925343</v>
      </c>
      <c r="F498" s="41">
        <f t="shared" si="68"/>
        <v>-45761032.91969625</v>
      </c>
      <c r="G498" s="40">
        <f t="shared" si="62"/>
        <v>1.5266307918827196E-10</v>
      </c>
      <c r="H498" s="66">
        <f t="shared" si="63"/>
        <v>-98.16265982220445</v>
      </c>
    </row>
    <row r="499" spans="2:8" ht="12.75">
      <c r="B499" s="3">
        <f t="shared" si="64"/>
        <v>177</v>
      </c>
      <c r="C499" s="58">
        <f t="shared" si="65"/>
        <v>18.10709999999995</v>
      </c>
      <c r="D499" s="5">
        <f t="shared" si="66"/>
        <v>-0.8090169943750354</v>
      </c>
      <c r="E499" s="6">
        <f t="shared" si="67"/>
        <v>0.4539904997396134</v>
      </c>
      <c r="F499" s="41">
        <f t="shared" si="68"/>
        <v>-50685024.042310454</v>
      </c>
      <c r="G499" s="40">
        <f t="shared" si="62"/>
        <v>5.3718656062080954E-11</v>
      </c>
      <c r="H499" s="66">
        <f t="shared" si="63"/>
        <v>-102.69874861083801</v>
      </c>
    </row>
    <row r="500" spans="2:8" ht="12.75">
      <c r="B500" s="3">
        <f t="shared" si="64"/>
        <v>178</v>
      </c>
      <c r="C500" s="58">
        <f t="shared" si="65"/>
        <v>18.20939999999995</v>
      </c>
      <c r="D500" s="5">
        <f t="shared" si="66"/>
        <v>-0.5877852522925927</v>
      </c>
      <c r="E500" s="6">
        <f t="shared" si="67"/>
        <v>0.30901699437501773</v>
      </c>
      <c r="F500" s="41">
        <f t="shared" si="68"/>
        <v>-54406631.02064343</v>
      </c>
      <c r="G500" s="40">
        <f t="shared" si="62"/>
        <v>1.1401816939316653E-11</v>
      </c>
      <c r="H500" s="66">
        <f t="shared" si="63"/>
        <v>-109.43025936045694</v>
      </c>
    </row>
    <row r="501" spans="2:8" ht="12.75">
      <c r="B501" s="3">
        <f t="shared" si="64"/>
        <v>179</v>
      </c>
      <c r="C501" s="58">
        <f t="shared" si="65"/>
        <v>18.31169999999995</v>
      </c>
      <c r="D501" s="5">
        <f t="shared" si="66"/>
        <v>-0.3090169943750999</v>
      </c>
      <c r="E501" s="6">
        <f t="shared" si="67"/>
        <v>0.15643446504031003</v>
      </c>
      <c r="F501" s="41">
        <f t="shared" si="68"/>
        <v>-56819638.25664146</v>
      </c>
      <c r="G501" s="40">
        <f t="shared" si="62"/>
        <v>7.404714455654681E-13</v>
      </c>
      <c r="H501" s="66">
        <f t="shared" si="63"/>
        <v>-121.30491684303415</v>
      </c>
    </row>
    <row r="502" spans="2:8" ht="12.75">
      <c r="B502" s="3">
        <f t="shared" si="64"/>
        <v>180</v>
      </c>
      <c r="C502" s="58">
        <f t="shared" si="65"/>
        <v>18.413999999999948</v>
      </c>
      <c r="D502" s="5">
        <f t="shared" si="66"/>
        <v>-1.5852466908605756E-13</v>
      </c>
      <c r="E502" s="6">
        <f t="shared" si="67"/>
        <v>7.926233454302878E-14</v>
      </c>
      <c r="F502" s="41">
        <f t="shared" si="68"/>
        <v>-57849287.12320229</v>
      </c>
      <c r="G502" s="40">
        <f t="shared" si="62"/>
        <v>4.8262191717469224E-62</v>
      </c>
      <c r="H502" s="66">
        <f t="shared" si="63"/>
        <v>-613.1639295948505</v>
      </c>
    </row>
    <row r="503" spans="2:8" ht="12.75">
      <c r="B503" s="3">
        <f t="shared" si="64"/>
        <v>181</v>
      </c>
      <c r="C503" s="58">
        <f t="shared" si="65"/>
        <v>18.516299999999948</v>
      </c>
      <c r="D503" s="5">
        <f t="shared" si="66"/>
        <v>0.30901699437479835</v>
      </c>
      <c r="E503" s="6">
        <f t="shared" si="67"/>
        <v>-0.15643446504015346</v>
      </c>
      <c r="F503" s="41">
        <f t="shared" si="68"/>
        <v>-57454494.5500132</v>
      </c>
      <c r="G503" s="40">
        <f t="shared" si="62"/>
        <v>7.241978446099989E-13</v>
      </c>
      <c r="H503" s="66">
        <f t="shared" si="63"/>
        <v>-121.40142772083736</v>
      </c>
    </row>
    <row r="504" spans="2:8" ht="12.75">
      <c r="B504" s="3">
        <f t="shared" si="64"/>
        <v>182</v>
      </c>
      <c r="C504" s="58">
        <f t="shared" si="65"/>
        <v>18.618599999999947</v>
      </c>
      <c r="D504" s="5">
        <f t="shared" si="66"/>
        <v>0.587785252292342</v>
      </c>
      <c r="E504" s="6">
        <f t="shared" si="67"/>
        <v>-0.30901699437487035</v>
      </c>
      <c r="F504" s="41">
        <f t="shared" si="68"/>
        <v>-55629251.942458436</v>
      </c>
      <c r="G504" s="40">
        <f t="shared" si="62"/>
        <v>1.0906145631705707E-11</v>
      </c>
      <c r="H504" s="66">
        <f t="shared" si="63"/>
        <v>-109.62328707398885</v>
      </c>
    </row>
    <row r="505" spans="2:8" ht="12.75">
      <c r="B505" s="3">
        <f t="shared" si="64"/>
        <v>183</v>
      </c>
      <c r="C505" s="58">
        <f t="shared" si="65"/>
        <v>18.720899999999947</v>
      </c>
      <c r="D505" s="5">
        <f t="shared" si="66"/>
        <v>0.8090169943748532</v>
      </c>
      <c r="E505" s="6">
        <f t="shared" si="67"/>
        <v>-0.45399049973947536</v>
      </c>
      <c r="F505" s="41">
        <f t="shared" si="68"/>
        <v>-52403160.4505285</v>
      </c>
      <c r="G505" s="40">
        <f t="shared" si="62"/>
        <v>5.025386771079718E-11</v>
      </c>
      <c r="H505" s="66">
        <f t="shared" si="63"/>
        <v>-102.98830507821575</v>
      </c>
    </row>
    <row r="506" spans="2:8" ht="12.75">
      <c r="B506" s="3">
        <f t="shared" si="64"/>
        <v>184</v>
      </c>
      <c r="C506" s="58">
        <f t="shared" si="65"/>
        <v>18.823199999999947</v>
      </c>
      <c r="D506" s="5">
        <f t="shared" si="66"/>
        <v>0.9510565162951046</v>
      </c>
      <c r="E506" s="6">
        <f t="shared" si="67"/>
        <v>-0.587785252292409</v>
      </c>
      <c r="F506" s="41">
        <f t="shared" si="68"/>
        <v>-47841079.87059692</v>
      </c>
      <c r="G506" s="40">
        <f t="shared" si="62"/>
        <v>1.3967661687535082E-10</v>
      </c>
      <c r="H506" s="66">
        <f t="shared" si="63"/>
        <v>-98.5487629261159</v>
      </c>
    </row>
    <row r="507" spans="2:8" ht="12.75">
      <c r="B507" s="3">
        <f t="shared" si="64"/>
        <v>185</v>
      </c>
      <c r="C507" s="58">
        <f t="shared" si="65"/>
        <v>18.925499999999946</v>
      </c>
      <c r="D507" s="5">
        <f t="shared" si="66"/>
        <v>1</v>
      </c>
      <c r="E507" s="6">
        <f t="shared" si="67"/>
        <v>-0.7071067811864896</v>
      </c>
      <c r="F507" s="41">
        <f t="shared" si="68"/>
        <v>-42041890.5230614</v>
      </c>
      <c r="G507" s="40">
        <f t="shared" si="62"/>
        <v>2.8938843028833583E-10</v>
      </c>
      <c r="H507" s="66">
        <f t="shared" si="63"/>
        <v>-95.38518835906595</v>
      </c>
    </row>
    <row r="508" spans="2:8" ht="12.75">
      <c r="B508" s="3">
        <f t="shared" si="64"/>
        <v>186</v>
      </c>
      <c r="C508" s="58">
        <f t="shared" si="65"/>
        <v>19.027799999999946</v>
      </c>
      <c r="D508" s="5">
        <f t="shared" si="66"/>
        <v>0.9510565162952037</v>
      </c>
      <c r="E508" s="6">
        <f t="shared" si="67"/>
        <v>-0.8090169943748998</v>
      </c>
      <c r="F508" s="41">
        <f t="shared" si="68"/>
        <v>-35136389.75421014</v>
      </c>
      <c r="G508" s="40">
        <f t="shared" si="62"/>
        <v>4.9055680219328E-10</v>
      </c>
      <c r="H508" s="66">
        <f t="shared" si="63"/>
        <v>-93.09310697864407</v>
      </c>
    </row>
    <row r="509" spans="2:8" ht="12.75">
      <c r="B509" s="3">
        <f t="shared" si="64"/>
        <v>187</v>
      </c>
      <c r="C509" s="58">
        <f t="shared" si="65"/>
        <v>19.130099999999945</v>
      </c>
      <c r="D509" s="5">
        <f t="shared" si="66"/>
        <v>0.8090169943750417</v>
      </c>
      <c r="E509" s="6">
        <f t="shared" si="67"/>
        <v>-0.8910065241883315</v>
      </c>
      <c r="F509" s="41">
        <f t="shared" si="68"/>
        <v>-27284366.70061273</v>
      </c>
      <c r="G509" s="40">
        <f t="shared" si="62"/>
        <v>7.140439362622722E-10</v>
      </c>
      <c r="H509" s="66">
        <f t="shared" si="63"/>
        <v>-91.46275064569487</v>
      </c>
    </row>
    <row r="510" spans="2:8" ht="12.75">
      <c r="B510" s="3">
        <f t="shared" si="64"/>
        <v>188</v>
      </c>
      <c r="C510" s="58">
        <f t="shared" si="65"/>
        <v>19.232399999999945</v>
      </c>
      <c r="D510" s="5">
        <f t="shared" si="66"/>
        <v>0.5877852522926073</v>
      </c>
      <c r="E510" s="6">
        <f t="shared" si="67"/>
        <v>-0.951056516295128</v>
      </c>
      <c r="F510" s="41">
        <f t="shared" si="68"/>
        <v>-18670920.07059654</v>
      </c>
      <c r="G510" s="40">
        <f t="shared" si="62"/>
        <v>9.170525353353708E-10</v>
      </c>
      <c r="H510" s="66">
        <f t="shared" si="63"/>
        <v>-90.37605784119818</v>
      </c>
    </row>
    <row r="511" spans="2:8" ht="12.75">
      <c r="B511" s="3">
        <f t="shared" si="64"/>
        <v>189</v>
      </c>
      <c r="C511" s="58">
        <f t="shared" si="65"/>
        <v>19.334699999999945</v>
      </c>
      <c r="D511" s="5">
        <f t="shared" si="66"/>
        <v>0.3090169943751034</v>
      </c>
      <c r="E511" s="6">
        <f t="shared" si="67"/>
        <v>-0.9876883405951249</v>
      </c>
      <c r="F511" s="41">
        <f t="shared" si="68"/>
        <v>-9502103.398285627</v>
      </c>
      <c r="G511" s="40">
        <f t="shared" si="62"/>
        <v>1.0554574072540888E-09</v>
      </c>
      <c r="H511" s="66">
        <f t="shared" si="63"/>
        <v>-89.76559287858693</v>
      </c>
    </row>
    <row r="512" spans="2:8" ht="12.75">
      <c r="B512" s="3">
        <f t="shared" si="64"/>
        <v>190</v>
      </c>
      <c r="C512" s="58">
        <f t="shared" si="65"/>
        <v>19.436999999999944</v>
      </c>
      <c r="D512" s="5">
        <f t="shared" si="66"/>
        <v>1.6219989761034892E-13</v>
      </c>
      <c r="E512" s="6">
        <f t="shared" si="67"/>
        <v>-1</v>
      </c>
      <c r="F512" s="41">
        <f t="shared" si="68"/>
        <v>-4.952217236557963E-06</v>
      </c>
      <c r="G512" s="40">
        <f t="shared" si="62"/>
        <v>1.0974314710937993E-09</v>
      </c>
      <c r="H512" s="66">
        <f t="shared" si="63"/>
        <v>-89.5962258967812</v>
      </c>
    </row>
    <row r="513" spans="2:8" ht="12.75">
      <c r="B513" s="3">
        <f t="shared" si="64"/>
        <v>191</v>
      </c>
      <c r="C513" s="58">
        <f t="shared" si="65"/>
        <v>19.539299999999944</v>
      </c>
      <c r="D513" s="5">
        <f t="shared" si="66"/>
        <v>-0.3090169943747881</v>
      </c>
      <c r="E513" s="6">
        <f t="shared" si="67"/>
        <v>-0.9876883405951509</v>
      </c>
      <c r="F513" s="41">
        <f t="shared" si="68"/>
        <v>9602654.756987594</v>
      </c>
      <c r="G513" s="40">
        <f t="shared" si="62"/>
        <v>1.0334693140135215E-09</v>
      </c>
      <c r="H513" s="66">
        <f t="shared" si="63"/>
        <v>-89.85702414007616</v>
      </c>
    </row>
    <row r="514" spans="2:8" ht="12.75">
      <c r="B514" s="3">
        <f t="shared" si="64"/>
        <v>192</v>
      </c>
      <c r="C514" s="58">
        <f t="shared" si="65"/>
        <v>19.641599999999944</v>
      </c>
      <c r="D514" s="5">
        <f t="shared" si="66"/>
        <v>-0.5877852522923332</v>
      </c>
      <c r="E514" s="6">
        <f t="shared" si="67"/>
        <v>-0.9510565162951803</v>
      </c>
      <c r="F514" s="41">
        <f t="shared" si="68"/>
        <v>19068173.689109936</v>
      </c>
      <c r="G514" s="40">
        <f t="shared" si="62"/>
        <v>8.792400393039406E-10</v>
      </c>
      <c r="H514" s="66">
        <f t="shared" si="63"/>
        <v>-90.55892542999462</v>
      </c>
    </row>
    <row r="515" spans="2:8" ht="12.75">
      <c r="B515" s="3">
        <f t="shared" si="64"/>
        <v>193</v>
      </c>
      <c r="C515" s="58">
        <f t="shared" si="65"/>
        <v>19.743899999999943</v>
      </c>
      <c r="D515" s="5">
        <f t="shared" si="66"/>
        <v>-0.8090169943748469</v>
      </c>
      <c r="E515" s="6">
        <f t="shared" si="67"/>
        <v>-0.8910065241884068</v>
      </c>
      <c r="F515" s="41">
        <f t="shared" si="68"/>
        <v>28159800.926291674</v>
      </c>
      <c r="G515" s="40">
        <f t="shared" si="62"/>
        <v>6.70337523347307E-10</v>
      </c>
      <c r="H515" s="66">
        <f t="shared" si="63"/>
        <v>-91.7370646951189</v>
      </c>
    </row>
    <row r="516" spans="2:8" ht="12.75">
      <c r="B516" s="3">
        <f t="shared" si="64"/>
        <v>194</v>
      </c>
      <c r="C516" s="58">
        <f t="shared" si="65"/>
        <v>19.846199999999943</v>
      </c>
      <c r="D516" s="5">
        <f t="shared" si="66"/>
        <v>-0.951056516295099</v>
      </c>
      <c r="E516" s="6">
        <f t="shared" si="67"/>
        <v>-0.8090169943749993</v>
      </c>
      <c r="F516" s="41">
        <f t="shared" si="68"/>
        <v>36647632.32427514</v>
      </c>
      <c r="G516" s="40">
        <f t="shared" si="62"/>
        <v>4.5093270083662096E-10</v>
      </c>
      <c r="H516" s="66">
        <f t="shared" si="63"/>
        <v>-93.45888269288814</v>
      </c>
    </row>
    <row r="517" spans="2:8" ht="12.75">
      <c r="B517" s="3">
        <f t="shared" si="64"/>
        <v>195</v>
      </c>
      <c r="C517" s="58">
        <f t="shared" si="65"/>
        <v>19.948499999999942</v>
      </c>
      <c r="D517" s="5">
        <f t="shared" si="66"/>
        <v>-1</v>
      </c>
      <c r="E517" s="6">
        <f t="shared" si="67"/>
        <v>-0.7071067811866093</v>
      </c>
      <c r="F517" s="41">
        <f t="shared" si="68"/>
        <v>44314425.14592208</v>
      </c>
      <c r="G517" s="40">
        <f t="shared" si="62"/>
        <v>2.6046861345496384E-10</v>
      </c>
      <c r="H517" s="66">
        <f t="shared" si="63"/>
        <v>-95.8424460182531</v>
      </c>
    </row>
    <row r="518" spans="2:8" ht="12.75">
      <c r="B518" s="3">
        <f t="shared" si="64"/>
        <v>196</v>
      </c>
      <c r="C518" s="58">
        <f t="shared" si="65"/>
        <v>20.050799999999942</v>
      </c>
      <c r="D518" s="5">
        <f t="shared" si="66"/>
        <v>-0.9510565162952092</v>
      </c>
      <c r="E518" s="6">
        <f t="shared" si="67"/>
        <v>-0.587785252292546</v>
      </c>
      <c r="F518" s="41">
        <f t="shared" si="68"/>
        <v>50961150.29693393</v>
      </c>
      <c r="G518" s="40">
        <f t="shared" si="62"/>
        <v>1.2309692682570502E-10</v>
      </c>
      <c r="H518" s="66">
        <f t="shared" si="63"/>
        <v>-99.09752789305062</v>
      </c>
    </row>
    <row r="519" spans="2:8" ht="12.75">
      <c r="B519" s="3">
        <f t="shared" si="64"/>
        <v>197</v>
      </c>
      <c r="C519" s="58">
        <f t="shared" si="65"/>
        <v>20.15309999999994</v>
      </c>
      <c r="D519" s="5">
        <f t="shared" si="66"/>
        <v>-0.8090169943750523</v>
      </c>
      <c r="E519" s="6">
        <f t="shared" si="67"/>
        <v>-0.4539904997396262</v>
      </c>
      <c r="F519" s="41">
        <f t="shared" si="68"/>
        <v>56412145.40302308</v>
      </c>
      <c r="G519" s="40">
        <f t="shared" si="62"/>
        <v>4.336498687853652E-11</v>
      </c>
      <c r="H519" s="66">
        <f t="shared" si="63"/>
        <v>-103.62860780683323</v>
      </c>
    </row>
    <row r="520" spans="2:8" ht="12.75">
      <c r="B520" s="3">
        <f t="shared" si="64"/>
        <v>198</v>
      </c>
      <c r="C520" s="58">
        <f t="shared" si="65"/>
        <v>20.25539999999994</v>
      </c>
      <c r="D520" s="5">
        <f t="shared" si="66"/>
        <v>-0.5877852522926159</v>
      </c>
      <c r="E520" s="6">
        <f t="shared" si="67"/>
        <v>-0.3090169943750314</v>
      </c>
      <c r="F520" s="41">
        <f t="shared" si="68"/>
        <v>60519735.6297042</v>
      </c>
      <c r="G520" s="40">
        <f t="shared" si="62"/>
        <v>9.214752777914827E-12</v>
      </c>
      <c r="H520" s="66">
        <f t="shared" si="63"/>
        <v>-110.35516311950893</v>
      </c>
    </row>
    <row r="521" spans="2:8" ht="12.75">
      <c r="B521" s="3">
        <f t="shared" si="64"/>
        <v>199</v>
      </c>
      <c r="C521" s="58">
        <f t="shared" si="65"/>
        <v>20.35769999999994</v>
      </c>
      <c r="D521" s="5">
        <f t="shared" si="66"/>
        <v>-0.30901699437512037</v>
      </c>
      <c r="E521" s="6">
        <f t="shared" si="67"/>
        <v>-0.15643446504032069</v>
      </c>
      <c r="F521" s="41">
        <f t="shared" si="68"/>
        <v>63168201.190344304</v>
      </c>
      <c r="G521" s="40">
        <f t="shared" si="62"/>
        <v>5.991122847243661E-13</v>
      </c>
      <c r="H521" s="66">
        <f t="shared" si="63"/>
        <v>-122.22491775162923</v>
      </c>
    </row>
    <row r="522" spans="2:8" ht="12.75">
      <c r="B522" s="3">
        <f t="shared" si="64"/>
        <v>200</v>
      </c>
      <c r="C522" s="58">
        <f t="shared" si="65"/>
        <v>20.45999999999994</v>
      </c>
      <c r="D522" s="5">
        <f t="shared" si="66"/>
        <v>-1.8008598084984229E-13</v>
      </c>
      <c r="E522" s="6">
        <f t="shared" si="67"/>
        <v>-9.004299042492114E-14</v>
      </c>
      <c r="F522" s="41">
        <f t="shared" si="68"/>
        <v>64276985.692446984</v>
      </c>
      <c r="G522" s="40">
        <f t="shared" si="62"/>
        <v>6.510648674559296E-62</v>
      </c>
      <c r="H522" s="66">
        <f t="shared" si="63"/>
        <v>-611.8637573927404</v>
      </c>
    </row>
    <row r="523" spans="2:8" ht="12.75">
      <c r="B523" s="3">
        <f t="shared" si="64"/>
        <v>201</v>
      </c>
      <c r="C523" s="58">
        <f t="shared" si="65"/>
        <v>20.56229999999994</v>
      </c>
      <c r="D523" s="5">
        <f t="shared" si="66"/>
        <v>0.3090169943747778</v>
      </c>
      <c r="E523" s="6">
        <f t="shared" si="67"/>
        <v>0.1564344650401428</v>
      </c>
      <c r="F523" s="41">
        <f t="shared" si="68"/>
        <v>63803057.48371641</v>
      </c>
      <c r="G523" s="40">
        <f t="shared" si="62"/>
        <v>5.872489687696274E-13</v>
      </c>
      <c r="H523" s="66">
        <f t="shared" si="63"/>
        <v>-122.31177737186464</v>
      </c>
    </row>
    <row r="524" spans="2:8" ht="12.75">
      <c r="B524" s="3">
        <f>1+B523</f>
        <v>202</v>
      </c>
      <c r="C524" s="58">
        <f aca="true" t="shared" si="69" ref="C524:C555">C523+df</f>
        <v>20.66459999999994</v>
      </c>
      <c r="D524" s="5">
        <f aca="true" t="shared" si="70" ref="D524:D555">SIN((PI()*fakt*C524)/(fc_boc_1*fakt))</f>
        <v>0.5877852522923246</v>
      </c>
      <c r="E524" s="6">
        <f aca="true" t="shared" si="71" ref="E524:E555">SIN((PI()*fakt*C524)/(2*fs_1*fakt))</f>
        <v>0.3090169943748601</v>
      </c>
      <c r="F524" s="41">
        <f aca="true" t="shared" si="72" ref="F524:F555">PI()*C524*fakt*COS((PI()*fakt*C524)/(2*fs_1*fakt))</f>
        <v>61742356.55152001</v>
      </c>
      <c r="G524" s="40">
        <f aca="true" t="shared" si="73" ref="G524:G555">fc_boc_1*fakt*((E524*D524)/F524)^2</f>
        <v>8.853425348117142E-12</v>
      </c>
      <c r="H524" s="66">
        <f t="shared" si="63"/>
        <v>-110.52888670322041</v>
      </c>
    </row>
    <row r="525" spans="2:8" ht="12.75">
      <c r="B525" s="3">
        <f aca="true" t="shared" si="74" ref="B525:B588">1+B524</f>
        <v>203</v>
      </c>
      <c r="C525" s="58">
        <f t="shared" si="69"/>
        <v>20.76689999999994</v>
      </c>
      <c r="D525" s="5">
        <f t="shared" si="70"/>
        <v>0.8090169943748405</v>
      </c>
      <c r="E525" s="6">
        <f t="shared" si="71"/>
        <v>0.45399049973946576</v>
      </c>
      <c r="F525" s="41">
        <f t="shared" si="72"/>
        <v>58130281.81124232</v>
      </c>
      <c r="G525" s="40">
        <f t="shared" si="73"/>
        <v>4.083942283886394E-11</v>
      </c>
      <c r="H525" s="66">
        <f t="shared" si="63"/>
        <v>-103.88920404187178</v>
      </c>
    </row>
    <row r="526" spans="2:8" ht="12.75">
      <c r="B526" s="3">
        <f t="shared" si="74"/>
        <v>204</v>
      </c>
      <c r="C526" s="58">
        <f t="shared" si="69"/>
        <v>20.86919999999994</v>
      </c>
      <c r="D526" s="5">
        <f t="shared" si="70"/>
        <v>0.9510565162950979</v>
      </c>
      <c r="E526" s="6">
        <f t="shared" si="71"/>
        <v>0.5877852522924003</v>
      </c>
      <c r="F526" s="41">
        <f t="shared" si="72"/>
        <v>53041197.24783613</v>
      </c>
      <c r="G526" s="40">
        <f t="shared" si="73"/>
        <v>1.1363157297509606E-10</v>
      </c>
      <c r="H526" s="66">
        <f t="shared" si="63"/>
        <v>-99.44500981444338</v>
      </c>
    </row>
    <row r="527" spans="2:8" ht="12.75">
      <c r="B527" s="3">
        <f t="shared" si="74"/>
        <v>205</v>
      </c>
      <c r="C527" s="58">
        <f t="shared" si="69"/>
        <v>20.97149999999994</v>
      </c>
      <c r="D527" s="5">
        <f t="shared" si="70"/>
        <v>1</v>
      </c>
      <c r="E527" s="6">
        <f t="shared" si="71"/>
        <v>0.7071067811864794</v>
      </c>
      <c r="F527" s="41">
        <f t="shared" si="72"/>
        <v>46586959.76879844</v>
      </c>
      <c r="G527" s="40">
        <f t="shared" si="73"/>
        <v>2.356768358505109E-10</v>
      </c>
      <c r="H527" s="66">
        <f t="shared" si="63"/>
        <v>-96.27683101212101</v>
      </c>
    </row>
    <row r="528" spans="2:8" ht="12.75">
      <c r="B528" s="3">
        <f t="shared" si="74"/>
        <v>206</v>
      </c>
      <c r="C528" s="58">
        <f t="shared" si="69"/>
        <v>21.073799999999938</v>
      </c>
      <c r="D528" s="5">
        <f t="shared" si="70"/>
        <v>0.9510565162952125</v>
      </c>
      <c r="E528" s="6">
        <f t="shared" si="71"/>
        <v>0.8090169943748914</v>
      </c>
      <c r="F528" s="41">
        <f t="shared" si="72"/>
        <v>38914496.17939478</v>
      </c>
      <c r="G528" s="40">
        <f t="shared" si="73"/>
        <v>3.9992702254401956E-10</v>
      </c>
      <c r="H528" s="66">
        <f t="shared" si="63"/>
        <v>-93.980192501669</v>
      </c>
    </row>
    <row r="529" spans="2:8" ht="12.75">
      <c r="B529" s="3">
        <f t="shared" si="74"/>
        <v>207</v>
      </c>
      <c r="C529" s="58">
        <f t="shared" si="69"/>
        <v>21.176099999999938</v>
      </c>
      <c r="D529" s="5">
        <f t="shared" si="70"/>
        <v>0.8090169943750586</v>
      </c>
      <c r="E529" s="6">
        <f t="shared" si="71"/>
        <v>0.8910065241883249</v>
      </c>
      <c r="F529" s="41">
        <f t="shared" si="72"/>
        <v>30202480.7862406</v>
      </c>
      <c r="G529" s="40">
        <f t="shared" si="73"/>
        <v>5.827301082208378E-10</v>
      </c>
      <c r="H529" s="66">
        <f t="shared" si="63"/>
        <v>-92.34532542410336</v>
      </c>
    </row>
    <row r="530" spans="2:8" ht="12.75">
      <c r="B530" s="3">
        <f t="shared" si="74"/>
        <v>208</v>
      </c>
      <c r="C530" s="58">
        <f t="shared" si="69"/>
        <v>21.278399999999937</v>
      </c>
      <c r="D530" s="5">
        <f t="shared" si="70"/>
        <v>0.5877852522926247</v>
      </c>
      <c r="E530" s="6">
        <f t="shared" si="71"/>
        <v>0.9510565162951247</v>
      </c>
      <c r="F530" s="41">
        <f t="shared" si="72"/>
        <v>20657188.163213875</v>
      </c>
      <c r="G530" s="40">
        <f t="shared" si="73"/>
        <v>7.491749447321769E-10</v>
      </c>
      <c r="H530" s="66">
        <f t="shared" si="63"/>
        <v>-91.25416755517988</v>
      </c>
    </row>
    <row r="531" spans="2:8" ht="12.75">
      <c r="B531" s="3">
        <f t="shared" si="74"/>
        <v>209</v>
      </c>
      <c r="C531" s="58">
        <f t="shared" si="69"/>
        <v>21.380699999999937</v>
      </c>
      <c r="D531" s="5">
        <f t="shared" si="70"/>
        <v>0.30901699437512387</v>
      </c>
      <c r="E531" s="6">
        <f t="shared" si="71"/>
        <v>0.9876883405951232</v>
      </c>
      <c r="F531" s="41">
        <f t="shared" si="72"/>
        <v>10507616.985406514</v>
      </c>
      <c r="G531" s="40">
        <f t="shared" si="73"/>
        <v>8.631211291985772E-10</v>
      </c>
      <c r="H531" s="66">
        <f t="shared" si="63"/>
        <v>-90.63928251734316</v>
      </c>
    </row>
    <row r="532" spans="2:8" ht="12.75">
      <c r="B532" s="3">
        <f t="shared" si="74"/>
        <v>210</v>
      </c>
      <c r="C532" s="58">
        <f t="shared" si="69"/>
        <v>21.482999999999937</v>
      </c>
      <c r="D532" s="5">
        <f t="shared" si="70"/>
        <v>1.9797206408933565E-13</v>
      </c>
      <c r="E532" s="6">
        <f t="shared" si="71"/>
        <v>1</v>
      </c>
      <c r="F532" s="41">
        <f t="shared" si="72"/>
        <v>6.6806499537615735E-06</v>
      </c>
      <c r="G532" s="40">
        <f t="shared" si="73"/>
        <v>8.983509321198675E-10</v>
      </c>
      <c r="H532" s="66">
        <f t="shared" si="63"/>
        <v>-90.46553977240302</v>
      </c>
    </row>
    <row r="533" spans="2:8" ht="12.75">
      <c r="B533" s="3">
        <f t="shared" si="74"/>
        <v>211</v>
      </c>
      <c r="C533" s="58">
        <f t="shared" si="69"/>
        <v>21.585299999999936</v>
      </c>
      <c r="D533" s="5">
        <f t="shared" si="70"/>
        <v>-0.3090169943747608</v>
      </c>
      <c r="E533" s="6">
        <f t="shared" si="71"/>
        <v>0.9876883405951531</v>
      </c>
      <c r="F533" s="41">
        <f t="shared" si="72"/>
        <v>-10608168.344105756</v>
      </c>
      <c r="G533" s="40">
        <f t="shared" si="73"/>
        <v>8.468361906634533E-10</v>
      </c>
      <c r="H533" s="66">
        <f t="shared" si="63"/>
        <v>-90.72200590107542</v>
      </c>
    </row>
    <row r="534" spans="2:8" ht="12.75">
      <c r="B534" s="3">
        <f t="shared" si="74"/>
        <v>212</v>
      </c>
      <c r="C534" s="58">
        <f t="shared" si="69"/>
        <v>21.687599999999936</v>
      </c>
      <c r="D534" s="5">
        <f t="shared" si="70"/>
        <v>-0.5877852522923158</v>
      </c>
      <c r="E534" s="6">
        <f t="shared" si="71"/>
        <v>0.9510565162951836</v>
      </c>
      <c r="F534" s="41">
        <f t="shared" si="72"/>
        <v>-21054441.781724855</v>
      </c>
      <c r="G534" s="40">
        <f t="shared" si="73"/>
        <v>7.211708973144563E-10</v>
      </c>
      <c r="H534" s="66">
        <f t="shared" si="63"/>
        <v>-91.4196180744986</v>
      </c>
    </row>
    <row r="535" spans="2:8" ht="12.75">
      <c r="B535" s="3">
        <f t="shared" si="74"/>
        <v>213</v>
      </c>
      <c r="C535" s="58">
        <f t="shared" si="69"/>
        <v>21.789899999999935</v>
      </c>
      <c r="D535" s="5">
        <f t="shared" si="70"/>
        <v>-0.8090169943748342</v>
      </c>
      <c r="E535" s="6">
        <f t="shared" si="71"/>
        <v>0.8910065241884116</v>
      </c>
      <c r="F535" s="41">
        <f t="shared" si="72"/>
        <v>-31077915.011917096</v>
      </c>
      <c r="G535" s="40">
        <f t="shared" si="73"/>
        <v>5.5036263543751E-10</v>
      </c>
      <c r="H535" s="66">
        <f t="shared" si="63"/>
        <v>-92.59351058373808</v>
      </c>
    </row>
    <row r="536" spans="2:8" ht="12.75">
      <c r="B536" s="3">
        <f t="shared" si="74"/>
        <v>214</v>
      </c>
      <c r="C536" s="58">
        <f t="shared" si="69"/>
        <v>21.892199999999935</v>
      </c>
      <c r="D536" s="5">
        <f t="shared" si="70"/>
        <v>-0.9510565162950946</v>
      </c>
      <c r="E536" s="6">
        <f t="shared" si="71"/>
        <v>0.8090169943750035</v>
      </c>
      <c r="F536" s="41">
        <f t="shared" si="72"/>
        <v>-40425738.74945775</v>
      </c>
      <c r="G536" s="40">
        <f t="shared" si="73"/>
        <v>3.70584835546498E-10</v>
      </c>
      <c r="H536" s="66">
        <f t="shared" si="63"/>
        <v>-94.31112356126734</v>
      </c>
    </row>
    <row r="537" spans="2:8" ht="12.75">
      <c r="B537" s="3">
        <f t="shared" si="74"/>
        <v>215</v>
      </c>
      <c r="C537" s="58">
        <f t="shared" si="69"/>
        <v>21.994499999999935</v>
      </c>
      <c r="D537" s="5">
        <f t="shared" si="70"/>
        <v>-1</v>
      </c>
      <c r="E537" s="6">
        <f t="shared" si="71"/>
        <v>0.7071067811866144</v>
      </c>
      <c r="F537" s="41">
        <f t="shared" si="72"/>
        <v>-48859494.39165733</v>
      </c>
      <c r="G537" s="40">
        <f t="shared" si="73"/>
        <v>2.1426325638994668E-10</v>
      </c>
      <c r="H537" s="66">
        <f t="shared" si="63"/>
        <v>-96.69052298931473</v>
      </c>
    </row>
    <row r="538" spans="2:8" ht="12.75">
      <c r="B538" s="3">
        <f t="shared" si="74"/>
        <v>216</v>
      </c>
      <c r="C538" s="58">
        <f t="shared" si="69"/>
        <v>22.096799999999934</v>
      </c>
      <c r="D538" s="5">
        <f t="shared" si="70"/>
        <v>-0.9510565162952158</v>
      </c>
      <c r="E538" s="6">
        <f t="shared" si="71"/>
        <v>0.5877852522925546</v>
      </c>
      <c r="F538" s="41">
        <f t="shared" si="72"/>
        <v>-56161267.67417164</v>
      </c>
      <c r="G538" s="40">
        <f t="shared" si="73"/>
        <v>1.0135655737604089E-10</v>
      </c>
      <c r="H538" s="66">
        <f t="shared" si="63"/>
        <v>-99.94148148893947</v>
      </c>
    </row>
    <row r="539" spans="2:8" ht="12.75">
      <c r="B539" s="3">
        <f t="shared" si="74"/>
        <v>217</v>
      </c>
      <c r="C539" s="58">
        <f t="shared" si="69"/>
        <v>22.199099999999934</v>
      </c>
      <c r="D539" s="5">
        <f t="shared" si="70"/>
        <v>-0.8090169943750649</v>
      </c>
      <c r="E539" s="6">
        <f t="shared" si="71"/>
        <v>0.45399049973963584</v>
      </c>
      <c r="F539" s="41">
        <f t="shared" si="72"/>
        <v>-62139266.76373575</v>
      </c>
      <c r="G539" s="40">
        <f t="shared" si="73"/>
        <v>3.573980708380442E-11</v>
      </c>
      <c r="H539" s="66">
        <f t="shared" si="63"/>
        <v>-104.46847796057159</v>
      </c>
    </row>
    <row r="540" spans="2:8" ht="12.75">
      <c r="B540" s="3">
        <f t="shared" si="74"/>
        <v>218</v>
      </c>
      <c r="C540" s="58">
        <f t="shared" si="69"/>
        <v>22.301399999999933</v>
      </c>
      <c r="D540" s="5">
        <f t="shared" si="70"/>
        <v>-0.5877852522926333</v>
      </c>
      <c r="E540" s="6">
        <f t="shared" si="71"/>
        <v>0.3090169943750416</v>
      </c>
      <c r="F540" s="41">
        <f t="shared" si="72"/>
        <v>-66632840.238765</v>
      </c>
      <c r="G540" s="40">
        <f t="shared" si="73"/>
        <v>7.60153118225361E-12</v>
      </c>
      <c r="H540" s="66">
        <f t="shared" si="63"/>
        <v>-111.19098918636982</v>
      </c>
    </row>
    <row r="541" spans="2:8" ht="12.75">
      <c r="B541" s="3">
        <f t="shared" si="74"/>
        <v>219</v>
      </c>
      <c r="C541" s="58">
        <f t="shared" si="69"/>
        <v>22.403699999999933</v>
      </c>
      <c r="D541" s="5">
        <f t="shared" si="70"/>
        <v>-0.30901699437513414</v>
      </c>
      <c r="E541" s="6">
        <f t="shared" si="71"/>
        <v>0.15643446504032782</v>
      </c>
      <c r="F541" s="41">
        <f t="shared" si="72"/>
        <v>-69516764.12404718</v>
      </c>
      <c r="G541" s="40">
        <f t="shared" si="73"/>
        <v>4.946820455656461E-13</v>
      </c>
      <c r="H541" s="66">
        <f t="shared" si="63"/>
        <v>-123.05673852023668</v>
      </c>
    </row>
    <row r="542" spans="2:8" ht="12.75">
      <c r="B542" s="3">
        <f t="shared" si="74"/>
        <v>220</v>
      </c>
      <c r="C542" s="58">
        <f t="shared" si="69"/>
        <v>22.505999999999933</v>
      </c>
      <c r="D542" s="5">
        <f t="shared" si="70"/>
        <v>-1.9454186525602601E-13</v>
      </c>
      <c r="E542" s="6">
        <f t="shared" si="71"/>
        <v>9.727093262801301E-14</v>
      </c>
      <c r="F542" s="41">
        <f t="shared" si="72"/>
        <v>-70704684.26169167</v>
      </c>
      <c r="G542" s="40">
        <f t="shared" si="73"/>
        <v>7.327765623986905E-62</v>
      </c>
      <c r="H542" s="66">
        <f aca="true" t="shared" si="75" ref="H542:H605">LOG10(G542)*10</f>
        <v>-611.3502842987473</v>
      </c>
    </row>
    <row r="543" spans="2:8" ht="12.75">
      <c r="B543" s="3">
        <f t="shared" si="74"/>
        <v>221</v>
      </c>
      <c r="C543" s="58">
        <f t="shared" si="69"/>
        <v>22.608299999999932</v>
      </c>
      <c r="D543" s="5">
        <f t="shared" si="70"/>
        <v>0.3090169943747641</v>
      </c>
      <c r="E543" s="6">
        <f t="shared" si="71"/>
        <v>-0.15643446504013567</v>
      </c>
      <c r="F543" s="41">
        <f t="shared" si="72"/>
        <v>-70151620.41741963</v>
      </c>
      <c r="G543" s="40">
        <f t="shared" si="73"/>
        <v>4.857690380470792E-13</v>
      </c>
      <c r="H543" s="66">
        <f t="shared" si="75"/>
        <v>-123.13570169715787</v>
      </c>
    </row>
    <row r="544" spans="2:8" ht="12.75">
      <c r="B544" s="3">
        <f t="shared" si="74"/>
        <v>222</v>
      </c>
      <c r="C544" s="58">
        <f t="shared" si="69"/>
        <v>22.710599999999932</v>
      </c>
      <c r="D544" s="5">
        <f t="shared" si="70"/>
        <v>0.587785252292307</v>
      </c>
      <c r="E544" s="6">
        <f t="shared" si="71"/>
        <v>-0.3090169943748498</v>
      </c>
      <c r="F544" s="41">
        <f t="shared" si="72"/>
        <v>-67855461.16058165</v>
      </c>
      <c r="G544" s="40">
        <f t="shared" si="73"/>
        <v>7.330069959916479E-12</v>
      </c>
      <c r="H544" s="66">
        <f t="shared" si="75"/>
        <v>-111.34891880330129</v>
      </c>
    </row>
    <row r="545" spans="2:8" ht="12.75">
      <c r="B545" s="3">
        <f t="shared" si="74"/>
        <v>223</v>
      </c>
      <c r="C545" s="58">
        <f t="shared" si="69"/>
        <v>22.81289999999993</v>
      </c>
      <c r="D545" s="5">
        <f t="shared" si="70"/>
        <v>0.8090169943748279</v>
      </c>
      <c r="E545" s="6">
        <f t="shared" si="71"/>
        <v>-0.45399049973945615</v>
      </c>
      <c r="F545" s="41">
        <f t="shared" si="72"/>
        <v>-63857403.171956204</v>
      </c>
      <c r="G545" s="40">
        <f t="shared" si="73"/>
        <v>3.384246165751577E-11</v>
      </c>
      <c r="H545" s="66">
        <f t="shared" si="75"/>
        <v>-104.7053805445711</v>
      </c>
    </row>
    <row r="546" spans="2:8" ht="12.75">
      <c r="B546" s="3">
        <f t="shared" si="74"/>
        <v>224</v>
      </c>
      <c r="C546" s="58">
        <f t="shared" si="69"/>
        <v>22.91519999999993</v>
      </c>
      <c r="D546" s="5">
        <f t="shared" si="70"/>
        <v>0.9510565162950868</v>
      </c>
      <c r="E546" s="6">
        <f t="shared" si="71"/>
        <v>-0.5877852522923858</v>
      </c>
      <c r="F546" s="41">
        <f t="shared" si="72"/>
        <v>-58241314.62507572</v>
      </c>
      <c r="G546" s="40">
        <f t="shared" si="73"/>
        <v>9.424608460082769E-11</v>
      </c>
      <c r="H546" s="66">
        <f t="shared" si="75"/>
        <v>-100.2573668326091</v>
      </c>
    </row>
    <row r="547" spans="2:8" ht="12.75">
      <c r="B547" s="3">
        <f t="shared" si="74"/>
        <v>225</v>
      </c>
      <c r="C547" s="58">
        <f t="shared" si="69"/>
        <v>23.01749999999993</v>
      </c>
      <c r="D547" s="5">
        <f t="shared" si="70"/>
        <v>1</v>
      </c>
      <c r="E547" s="6">
        <f t="shared" si="71"/>
        <v>-0.7071067811864719</v>
      </c>
      <c r="F547" s="41">
        <f t="shared" si="72"/>
        <v>-51132029.01453542</v>
      </c>
      <c r="G547" s="40">
        <f t="shared" si="73"/>
        <v>1.956408696615763E-10</v>
      </c>
      <c r="H547" s="66">
        <f t="shared" si="75"/>
        <v>-97.08540415323336</v>
      </c>
    </row>
    <row r="548" spans="2:8" ht="12.75">
      <c r="B548" s="3">
        <f t="shared" si="74"/>
        <v>226</v>
      </c>
      <c r="C548" s="58">
        <f t="shared" si="69"/>
        <v>23.11979999999993</v>
      </c>
      <c r="D548" s="5">
        <f t="shared" si="70"/>
        <v>0.9510565162952191</v>
      </c>
      <c r="E548" s="6">
        <f t="shared" si="71"/>
        <v>-0.8090169943748851</v>
      </c>
      <c r="F548" s="41">
        <f t="shared" si="72"/>
        <v>-42692602.604579374</v>
      </c>
      <c r="G548" s="40">
        <f t="shared" si="73"/>
        <v>3.322754939438774E-10</v>
      </c>
      <c r="H548" s="66">
        <f t="shared" si="75"/>
        <v>-94.78501687723409</v>
      </c>
    </row>
    <row r="549" spans="2:8" ht="12.75">
      <c r="B549" s="3">
        <f t="shared" si="74"/>
        <v>227</v>
      </c>
      <c r="C549" s="58">
        <f t="shared" si="69"/>
        <v>23.22209999999993</v>
      </c>
      <c r="D549" s="5">
        <f t="shared" si="70"/>
        <v>0.8090169943750712</v>
      </c>
      <c r="E549" s="6">
        <f t="shared" si="71"/>
        <v>-0.89100652418832</v>
      </c>
      <c r="F549" s="41">
        <f t="shared" si="72"/>
        <v>-33120594.871868417</v>
      </c>
      <c r="G549" s="40">
        <f t="shared" si="73"/>
        <v>4.845699005832469E-10</v>
      </c>
      <c r="H549" s="66">
        <f t="shared" si="75"/>
        <v>-93.14643565882756</v>
      </c>
    </row>
    <row r="550" spans="2:8" ht="12.75">
      <c r="B550" s="3">
        <f t="shared" si="74"/>
        <v>228</v>
      </c>
      <c r="C550" s="58">
        <f t="shared" si="69"/>
        <v>23.32439999999993</v>
      </c>
      <c r="D550" s="5">
        <f t="shared" si="70"/>
        <v>0.5877852522926535</v>
      </c>
      <c r="E550" s="6">
        <f t="shared" si="71"/>
        <v>-0.9510565162951191</v>
      </c>
      <c r="F550" s="41">
        <f t="shared" si="72"/>
        <v>-22643456.25583184</v>
      </c>
      <c r="G550" s="40">
        <f t="shared" si="73"/>
        <v>6.23505401833105E-10</v>
      </c>
      <c r="H550" s="66">
        <f t="shared" si="75"/>
        <v>-92.05159779593382</v>
      </c>
    </row>
    <row r="551" spans="2:8" ht="12.75">
      <c r="B551" s="3">
        <f t="shared" si="74"/>
        <v>229</v>
      </c>
      <c r="C551" s="58">
        <f t="shared" si="69"/>
        <v>23.42669999999993</v>
      </c>
      <c r="D551" s="5">
        <f t="shared" si="70"/>
        <v>0.3090169943751579</v>
      </c>
      <c r="E551" s="6">
        <f t="shared" si="71"/>
        <v>-0.9876883405951205</v>
      </c>
      <c r="F551" s="41">
        <f t="shared" si="72"/>
        <v>-11513130.572528055</v>
      </c>
      <c r="G551" s="40">
        <f t="shared" si="73"/>
        <v>7.189411728327573E-10</v>
      </c>
      <c r="H551" s="66">
        <f t="shared" si="75"/>
        <v>-91.43306644191989</v>
      </c>
    </row>
    <row r="552" spans="2:8" ht="12.75">
      <c r="B552" s="3">
        <f t="shared" si="74"/>
        <v>230</v>
      </c>
      <c r="C552" s="58">
        <f t="shared" si="69"/>
        <v>23.52899999999993</v>
      </c>
      <c r="D552" s="5">
        <f t="shared" si="70"/>
        <v>2.1953337585312038E-13</v>
      </c>
      <c r="E552" s="6">
        <f t="shared" si="71"/>
        <v>-1</v>
      </c>
      <c r="F552" s="41">
        <f t="shared" si="72"/>
        <v>-8.113792603767221E-06</v>
      </c>
      <c r="G552" s="40">
        <f t="shared" si="73"/>
        <v>7.489088110866952E-10</v>
      </c>
      <c r="H552" s="66">
        <f t="shared" si="75"/>
        <v>-91.25571059807649</v>
      </c>
    </row>
    <row r="553" spans="2:8" ht="12.75">
      <c r="B553" s="3">
        <f t="shared" si="74"/>
        <v>231</v>
      </c>
      <c r="C553" s="58">
        <f t="shared" si="69"/>
        <v>23.63129999999993</v>
      </c>
      <c r="D553" s="5">
        <f t="shared" si="70"/>
        <v>-0.30901699437474034</v>
      </c>
      <c r="E553" s="6">
        <f t="shared" si="71"/>
        <v>-0.9876883405951548</v>
      </c>
      <c r="F553" s="41">
        <f t="shared" si="72"/>
        <v>11613681.93122399</v>
      </c>
      <c r="G553" s="40">
        <f t="shared" si="73"/>
        <v>7.065458676660463E-10</v>
      </c>
      <c r="H553" s="66">
        <f t="shared" si="75"/>
        <v>-91.50859639296442</v>
      </c>
    </row>
    <row r="554" spans="2:8" ht="12.75">
      <c r="B554" s="3">
        <f t="shared" si="74"/>
        <v>232</v>
      </c>
      <c r="C554" s="58">
        <f t="shared" si="69"/>
        <v>23.733599999999928</v>
      </c>
      <c r="D554" s="5">
        <f t="shared" si="70"/>
        <v>-0.5877852522922984</v>
      </c>
      <c r="E554" s="6">
        <f t="shared" si="71"/>
        <v>-0.951056516295187</v>
      </c>
      <c r="F554" s="41">
        <f t="shared" si="72"/>
        <v>23040709.874339636</v>
      </c>
      <c r="G554" s="40">
        <f t="shared" si="73"/>
        <v>6.021905619965331E-10</v>
      </c>
      <c r="H554" s="66">
        <f t="shared" si="75"/>
        <v>-92.20266055374151</v>
      </c>
    </row>
    <row r="555" spans="2:8" ht="12.75">
      <c r="B555" s="3">
        <f t="shared" si="74"/>
        <v>233</v>
      </c>
      <c r="C555" s="58">
        <f t="shared" si="69"/>
        <v>23.835899999999928</v>
      </c>
      <c r="D555" s="5">
        <f t="shared" si="70"/>
        <v>-0.8090169943748214</v>
      </c>
      <c r="E555" s="6">
        <f t="shared" si="71"/>
        <v>-0.8910065241884165</v>
      </c>
      <c r="F555" s="41">
        <f t="shared" si="72"/>
        <v>33996029.09754239</v>
      </c>
      <c r="G555" s="40">
        <f t="shared" si="73"/>
        <v>4.599348377602267E-10</v>
      </c>
      <c r="H555" s="66">
        <f t="shared" si="75"/>
        <v>-93.37303693548361</v>
      </c>
    </row>
    <row r="556" spans="2:8" ht="12.75">
      <c r="B556" s="3">
        <f t="shared" si="74"/>
        <v>234</v>
      </c>
      <c r="C556" s="58">
        <f aca="true" t="shared" si="76" ref="C556:C587">C555+df</f>
        <v>23.938199999999927</v>
      </c>
      <c r="D556" s="5">
        <f aca="true" t="shared" si="77" ref="D556:D587">SIN((PI()*fakt*C556)/(fc_boc_1*fakt))</f>
        <v>-0.9510565162950835</v>
      </c>
      <c r="E556" s="6">
        <f aca="true" t="shared" si="78" ref="E556:E587">SIN((PI()*fakt*C556)/(2*fs_1*fakt))</f>
        <v>-0.8090169943750141</v>
      </c>
      <c r="F556" s="41">
        <f aca="true" t="shared" si="79" ref="F556:F587">PI()*C556*fakt*COS((PI()*fakt*C556)/(2*fs_1*fakt))</f>
        <v>44203845.17463963</v>
      </c>
      <c r="G556" s="40">
        <f aca="true" t="shared" si="80" ref="G556:G587">fc_boc_1*fakt*((E556*D556)/F556)^2</f>
        <v>3.0994417285207655E-10</v>
      </c>
      <c r="H556" s="66">
        <f t="shared" si="75"/>
        <v>-95.08716524248615</v>
      </c>
    </row>
    <row r="557" spans="2:8" ht="12.75">
      <c r="B557" s="3">
        <f t="shared" si="74"/>
        <v>235</v>
      </c>
      <c r="C557" s="58">
        <f t="shared" si="76"/>
        <v>24.040499999999927</v>
      </c>
      <c r="D557" s="5">
        <f t="shared" si="77"/>
        <v>-1</v>
      </c>
      <c r="E557" s="6">
        <f t="shared" si="78"/>
        <v>-0.7071067811866271</v>
      </c>
      <c r="F557" s="41">
        <f t="shared" si="79"/>
        <v>53404563.637391925</v>
      </c>
      <c r="G557" s="40">
        <f t="shared" si="80"/>
        <v>1.7934484430287012E-10</v>
      </c>
      <c r="H557" s="66">
        <f t="shared" si="75"/>
        <v>-97.46311103643703</v>
      </c>
    </row>
    <row r="558" spans="2:8" ht="12.75">
      <c r="B558" s="3">
        <f t="shared" si="74"/>
        <v>236</v>
      </c>
      <c r="C558" s="58">
        <f t="shared" si="76"/>
        <v>24.142799999999927</v>
      </c>
      <c r="D558" s="5">
        <f t="shared" si="77"/>
        <v>-0.9510565162952226</v>
      </c>
      <c r="E558" s="6">
        <f t="shared" si="78"/>
        <v>-0.5877852522925634</v>
      </c>
      <c r="F558" s="41">
        <f t="shared" si="79"/>
        <v>61361385.05140926</v>
      </c>
      <c r="G558" s="40">
        <f t="shared" si="80"/>
        <v>8.490540686830022E-11</v>
      </c>
      <c r="H558" s="66">
        <f t="shared" si="75"/>
        <v>-100.71064652532273</v>
      </c>
    </row>
    <row r="559" spans="2:8" ht="12.75">
      <c r="B559" s="3">
        <f t="shared" si="74"/>
        <v>237</v>
      </c>
      <c r="C559" s="58">
        <f t="shared" si="76"/>
        <v>24.245099999999926</v>
      </c>
      <c r="D559" s="5">
        <f t="shared" si="77"/>
        <v>-0.8090169943750776</v>
      </c>
      <c r="E559" s="6">
        <f t="shared" si="78"/>
        <v>-0.45399049973964545</v>
      </c>
      <c r="F559" s="41">
        <f t="shared" si="79"/>
        <v>67866388.12444833</v>
      </c>
      <c r="G559" s="40">
        <f t="shared" si="80"/>
        <v>2.9962288375605935E-11</v>
      </c>
      <c r="H559" s="66">
        <f t="shared" si="75"/>
        <v>-105.23425020380273</v>
      </c>
    </row>
    <row r="560" spans="2:8" ht="12.75">
      <c r="B560" s="3">
        <f t="shared" si="74"/>
        <v>238</v>
      </c>
      <c r="C560" s="58">
        <f t="shared" si="76"/>
        <v>24.347399999999926</v>
      </c>
      <c r="D560" s="5">
        <f t="shared" si="77"/>
        <v>-0.5877852522926508</v>
      </c>
      <c r="E560" s="6">
        <f t="shared" si="78"/>
        <v>-0.30901699437505187</v>
      </c>
      <c r="F560" s="41">
        <f t="shared" si="79"/>
        <v>72745944.84782575</v>
      </c>
      <c r="G560" s="40">
        <f t="shared" si="80"/>
        <v>6.377642255233892E-12</v>
      </c>
      <c r="H560" s="66">
        <f t="shared" si="75"/>
        <v>-111.95339845540741</v>
      </c>
    </row>
    <row r="561" spans="2:8" ht="12.75">
      <c r="B561" s="3">
        <f t="shared" si="74"/>
        <v>239</v>
      </c>
      <c r="C561" s="58">
        <f t="shared" si="76"/>
        <v>24.449699999999925</v>
      </c>
      <c r="D561" s="5">
        <f t="shared" si="77"/>
        <v>-0.3090169943751546</v>
      </c>
      <c r="E561" s="6">
        <f t="shared" si="78"/>
        <v>-0.15643446504033845</v>
      </c>
      <c r="F561" s="41">
        <f t="shared" si="79"/>
        <v>75865327.05774997</v>
      </c>
      <c r="G561" s="40">
        <f t="shared" si="80"/>
        <v>4.1535417074946894E-13</v>
      </c>
      <c r="H561" s="66">
        <f t="shared" si="75"/>
        <v>-123.81581424239587</v>
      </c>
    </row>
    <row r="562" spans="2:8" ht="12.75">
      <c r="B562" s="3">
        <f t="shared" si="74"/>
        <v>240</v>
      </c>
      <c r="C562" s="58">
        <f t="shared" si="76"/>
        <v>24.551999999999925</v>
      </c>
      <c r="D562" s="5">
        <f t="shared" si="77"/>
        <v>-2.3031403173501275E-13</v>
      </c>
      <c r="E562" s="6">
        <f t="shared" si="78"/>
        <v>-1.1515701586750637E-13</v>
      </c>
      <c r="F562" s="41">
        <f t="shared" si="79"/>
        <v>77132382.83093637</v>
      </c>
      <c r="G562" s="40">
        <f t="shared" si="80"/>
        <v>1.2095497545904411E-61</v>
      </c>
      <c r="H562" s="66">
        <f t="shared" si="75"/>
        <v>-609.1737626231686</v>
      </c>
    </row>
    <row r="563" spans="2:8" ht="12.75">
      <c r="B563" s="3">
        <f t="shared" si="74"/>
        <v>241</v>
      </c>
      <c r="C563" s="58">
        <f t="shared" si="76"/>
        <v>24.654299999999925</v>
      </c>
      <c r="D563" s="5">
        <f t="shared" si="77"/>
        <v>0.30901699437473007</v>
      </c>
      <c r="E563" s="6">
        <f t="shared" si="78"/>
        <v>0.15643446504011801</v>
      </c>
      <c r="F563" s="41">
        <f t="shared" si="79"/>
        <v>76500183.35112296</v>
      </c>
      <c r="G563" s="40">
        <f t="shared" si="80"/>
        <v>4.084889307561282E-13</v>
      </c>
      <c r="H563" s="66">
        <f t="shared" si="75"/>
        <v>-123.88819707495497</v>
      </c>
    </row>
    <row r="564" spans="2:8" ht="12.75">
      <c r="B564" s="3">
        <f t="shared" si="74"/>
        <v>242</v>
      </c>
      <c r="C564" s="58">
        <f t="shared" si="76"/>
        <v>24.756599999999924</v>
      </c>
      <c r="D564" s="5">
        <f t="shared" si="77"/>
        <v>0.5877852522922896</v>
      </c>
      <c r="E564" s="6">
        <f t="shared" si="78"/>
        <v>0.3090169943748396</v>
      </c>
      <c r="F564" s="41">
        <f t="shared" si="79"/>
        <v>73968565.76964329</v>
      </c>
      <c r="G564" s="40">
        <f t="shared" si="80"/>
        <v>6.168553512473124E-12</v>
      </c>
      <c r="H564" s="66">
        <f t="shared" si="75"/>
        <v>-112.09816663389772</v>
      </c>
    </row>
    <row r="565" spans="2:8" ht="12.75">
      <c r="B565" s="3">
        <f t="shared" si="74"/>
        <v>243</v>
      </c>
      <c r="C565" s="58">
        <f t="shared" si="76"/>
        <v>24.858899999999924</v>
      </c>
      <c r="D565" s="5">
        <f t="shared" si="77"/>
        <v>0.8090169943748151</v>
      </c>
      <c r="E565" s="6">
        <f t="shared" si="78"/>
        <v>0.45399049973944655</v>
      </c>
      <c r="F565" s="41">
        <f t="shared" si="79"/>
        <v>69584524.53267013</v>
      </c>
      <c r="G565" s="40">
        <f t="shared" si="80"/>
        <v>2.850093609995868E-11</v>
      </c>
      <c r="H565" s="66">
        <f t="shared" si="75"/>
        <v>-105.4514087555745</v>
      </c>
    </row>
    <row r="566" spans="2:8" ht="12.75">
      <c r="B566" s="3">
        <f t="shared" si="74"/>
        <v>244</v>
      </c>
      <c r="C566" s="58">
        <f t="shared" si="76"/>
        <v>24.961199999999923</v>
      </c>
      <c r="D566" s="5">
        <f t="shared" si="77"/>
        <v>0.9510565162950846</v>
      </c>
      <c r="E566" s="6">
        <f t="shared" si="78"/>
        <v>0.5877852522923828</v>
      </c>
      <c r="F566" s="41">
        <f t="shared" si="79"/>
        <v>63441432.00231478</v>
      </c>
      <c r="G566" s="40">
        <f t="shared" si="80"/>
        <v>7.942911080574838E-11</v>
      </c>
      <c r="H566" s="66">
        <f t="shared" si="75"/>
        <v>-101.00020299270054</v>
      </c>
    </row>
    <row r="567" spans="2:8" ht="12.75">
      <c r="B567" s="3">
        <f t="shared" si="74"/>
        <v>245</v>
      </c>
      <c r="C567" s="58">
        <f t="shared" si="76"/>
        <v>25.063499999999923</v>
      </c>
      <c r="D567" s="5">
        <f t="shared" si="77"/>
        <v>1</v>
      </c>
      <c r="E567" s="6">
        <f t="shared" si="78"/>
        <v>0.7071067811864692</v>
      </c>
      <c r="F567" s="41">
        <f t="shared" si="79"/>
        <v>55677098.2602721</v>
      </c>
      <c r="G567" s="40">
        <f t="shared" si="80"/>
        <v>1.650032324301067E-10</v>
      </c>
      <c r="H567" s="66">
        <f t="shared" si="75"/>
        <v>-97.82507547829682</v>
      </c>
    </row>
    <row r="568" spans="2:8" ht="12.75">
      <c r="B568" s="3">
        <f t="shared" si="74"/>
        <v>246</v>
      </c>
      <c r="C568" s="58">
        <f t="shared" si="76"/>
        <v>25.165799999999923</v>
      </c>
      <c r="D568" s="5">
        <f t="shared" si="77"/>
        <v>0.9510565162952259</v>
      </c>
      <c r="E568" s="6">
        <f t="shared" si="78"/>
        <v>0.8090169943748786</v>
      </c>
      <c r="F568" s="41">
        <f t="shared" si="79"/>
        <v>46470709.02976406</v>
      </c>
      <c r="G568" s="40">
        <f t="shared" si="80"/>
        <v>2.804432402782232E-10</v>
      </c>
      <c r="H568" s="66">
        <f t="shared" si="75"/>
        <v>-95.52155023635379</v>
      </c>
    </row>
    <row r="569" spans="2:8" ht="12.75">
      <c r="B569" s="3">
        <f t="shared" si="74"/>
        <v>247</v>
      </c>
      <c r="C569" s="58">
        <f t="shared" si="76"/>
        <v>25.268099999999922</v>
      </c>
      <c r="D569" s="5">
        <f t="shared" si="77"/>
        <v>0.8090169943750839</v>
      </c>
      <c r="E569" s="6">
        <f t="shared" si="78"/>
        <v>0.8910065241883152</v>
      </c>
      <c r="F569" s="41">
        <f t="shared" si="79"/>
        <v>36038708.957496345</v>
      </c>
      <c r="G569" s="40">
        <f t="shared" si="80"/>
        <v>4.092740809905684E-10</v>
      </c>
      <c r="H569" s="66">
        <f t="shared" si="75"/>
        <v>-93.87985758015851</v>
      </c>
    </row>
    <row r="570" spans="2:8" ht="12.75">
      <c r="B570" s="3">
        <f t="shared" si="74"/>
        <v>248</v>
      </c>
      <c r="C570" s="58">
        <f t="shared" si="76"/>
        <v>25.370399999999922</v>
      </c>
      <c r="D570" s="5">
        <f t="shared" si="77"/>
        <v>0.5877852522926595</v>
      </c>
      <c r="E570" s="6">
        <f t="shared" si="78"/>
        <v>0.951056516295118</v>
      </c>
      <c r="F570" s="41">
        <f t="shared" si="79"/>
        <v>24629724.348448943</v>
      </c>
      <c r="G570" s="40">
        <f t="shared" si="80"/>
        <v>5.269950703839099E-10</v>
      </c>
      <c r="H570" s="66">
        <f t="shared" si="75"/>
        <v>-92.7819344724491</v>
      </c>
    </row>
    <row r="571" spans="2:8" ht="12.75">
      <c r="B571" s="3">
        <f t="shared" si="74"/>
        <v>249</v>
      </c>
      <c r="C571" s="58">
        <f t="shared" si="76"/>
        <v>25.47269999999992</v>
      </c>
      <c r="D571" s="5">
        <f t="shared" si="77"/>
        <v>0.3090169943751649</v>
      </c>
      <c r="E571" s="6">
        <f t="shared" si="78"/>
        <v>0.9876883405951199</v>
      </c>
      <c r="F571" s="41">
        <f t="shared" si="79"/>
        <v>12518644.159648698</v>
      </c>
      <c r="G571" s="40">
        <f t="shared" si="80"/>
        <v>6.08086870284714E-10</v>
      </c>
      <c r="H571" s="66">
        <f t="shared" si="75"/>
        <v>-92.16034373703687</v>
      </c>
    </row>
    <row r="572" spans="2:8" ht="12.75">
      <c r="B572" s="3">
        <f t="shared" si="74"/>
        <v>250</v>
      </c>
      <c r="C572" s="58">
        <f t="shared" si="76"/>
        <v>25.57499999999992</v>
      </c>
      <c r="D572" s="5">
        <f t="shared" si="77"/>
        <v>2.268838329017031E-13</v>
      </c>
      <c r="E572" s="6">
        <f t="shared" si="78"/>
        <v>1</v>
      </c>
      <c r="F572" s="41">
        <f t="shared" si="79"/>
        <v>9.114630550793938E-06</v>
      </c>
      <c r="G572" s="40">
        <f t="shared" si="80"/>
        <v>6.338764177037787E-10</v>
      </c>
      <c r="H572" s="66">
        <f t="shared" si="75"/>
        <v>-91.97995405116538</v>
      </c>
    </row>
    <row r="573" spans="2:8" ht="12.75">
      <c r="B573" s="3">
        <f t="shared" si="74"/>
        <v>251</v>
      </c>
      <c r="C573" s="58">
        <f t="shared" si="76"/>
        <v>25.67729999999992</v>
      </c>
      <c r="D573" s="5">
        <f t="shared" si="77"/>
        <v>-0.3090169943747063</v>
      </c>
      <c r="E573" s="6">
        <f t="shared" si="78"/>
        <v>0.9876883405951575</v>
      </c>
      <c r="F573" s="41">
        <f t="shared" si="79"/>
        <v>-12619195.518341525</v>
      </c>
      <c r="G573" s="40">
        <f t="shared" si="80"/>
        <v>5.984348509472599E-10</v>
      </c>
      <c r="H573" s="66">
        <f t="shared" si="75"/>
        <v>-92.22983122474224</v>
      </c>
    </row>
    <row r="574" spans="2:8" ht="12.75">
      <c r="B574" s="3">
        <f t="shared" si="74"/>
        <v>252</v>
      </c>
      <c r="C574" s="58">
        <f t="shared" si="76"/>
        <v>25.77959999999992</v>
      </c>
      <c r="D574" s="5">
        <f t="shared" si="77"/>
        <v>-0.5877852522922694</v>
      </c>
      <c r="E574" s="6">
        <f t="shared" si="78"/>
        <v>0.9510565162951925</v>
      </c>
      <c r="F574" s="41">
        <f t="shared" si="79"/>
        <v>-25026977.966953743</v>
      </c>
      <c r="G574" s="40">
        <f t="shared" si="80"/>
        <v>5.103978459451712E-10</v>
      </c>
      <c r="H574" s="66">
        <f t="shared" si="75"/>
        <v>-92.92091167155428</v>
      </c>
    </row>
    <row r="575" spans="2:8" ht="12.75">
      <c r="B575" s="3">
        <f t="shared" si="74"/>
        <v>253</v>
      </c>
      <c r="C575" s="58">
        <f t="shared" si="76"/>
        <v>25.88189999999992</v>
      </c>
      <c r="D575" s="5">
        <f t="shared" si="77"/>
        <v>-0.8090169943748005</v>
      </c>
      <c r="E575" s="6">
        <f t="shared" si="78"/>
        <v>0.8910065241884246</v>
      </c>
      <c r="F575" s="41">
        <f t="shared" si="79"/>
        <v>-36914143.18316705</v>
      </c>
      <c r="G575" s="40">
        <f t="shared" si="80"/>
        <v>3.9009205591660323E-10</v>
      </c>
      <c r="H575" s="66">
        <f t="shared" si="75"/>
        <v>-94.08832893847944</v>
      </c>
    </row>
    <row r="576" spans="2:8" ht="12.75">
      <c r="B576" s="3">
        <f t="shared" si="74"/>
        <v>254</v>
      </c>
      <c r="C576" s="58">
        <f t="shared" si="76"/>
        <v>25.98419999999992</v>
      </c>
      <c r="D576" s="5">
        <f t="shared" si="77"/>
        <v>-0.9510565162950768</v>
      </c>
      <c r="E576" s="6">
        <f t="shared" si="78"/>
        <v>0.8090169943750204</v>
      </c>
      <c r="F576" s="41">
        <f t="shared" si="79"/>
        <v>-47981951.599821776</v>
      </c>
      <c r="G576" s="40">
        <f t="shared" si="80"/>
        <v>2.630557246061262E-10</v>
      </c>
      <c r="H576" s="66">
        <f t="shared" si="75"/>
        <v>-95.79952242668192</v>
      </c>
    </row>
    <row r="577" spans="2:8" ht="12.75">
      <c r="B577" s="3">
        <f t="shared" si="74"/>
        <v>255</v>
      </c>
      <c r="C577" s="58">
        <f t="shared" si="76"/>
        <v>26.08649999999992</v>
      </c>
      <c r="D577" s="5">
        <f t="shared" si="77"/>
        <v>-1</v>
      </c>
      <c r="E577" s="6">
        <f t="shared" si="78"/>
        <v>0.7071067811866347</v>
      </c>
      <c r="F577" s="41">
        <f t="shared" si="79"/>
        <v>-57949632.88312679</v>
      </c>
      <c r="G577" s="40">
        <f t="shared" si="80"/>
        <v>1.5231555596503543E-10</v>
      </c>
      <c r="H577" s="66">
        <f t="shared" si="75"/>
        <v>-98.17255739968121</v>
      </c>
    </row>
    <row r="578" spans="2:8" ht="12.75">
      <c r="B578" s="3">
        <f t="shared" si="74"/>
        <v>256</v>
      </c>
      <c r="C578" s="58">
        <f t="shared" si="76"/>
        <v>26.18879999999992</v>
      </c>
      <c r="D578" s="5">
        <f t="shared" si="77"/>
        <v>-0.9510565162952292</v>
      </c>
      <c r="E578" s="6">
        <f t="shared" si="78"/>
        <v>0.5877852522925722</v>
      </c>
      <c r="F578" s="41">
        <f t="shared" si="79"/>
        <v>-66561502.4286468</v>
      </c>
      <c r="G578" s="40">
        <f t="shared" si="80"/>
        <v>7.215715852260029E-11</v>
      </c>
      <c r="H578" s="66">
        <f t="shared" si="75"/>
        <v>-101.41720577215733</v>
      </c>
    </row>
    <row r="579" spans="2:8" ht="12.75">
      <c r="B579" s="3">
        <f t="shared" si="74"/>
        <v>257</v>
      </c>
      <c r="C579" s="58">
        <f t="shared" si="76"/>
        <v>26.29109999999992</v>
      </c>
      <c r="D579" s="5">
        <f t="shared" si="77"/>
        <v>-0.8090169943750986</v>
      </c>
      <c r="E579" s="6">
        <f t="shared" si="78"/>
        <v>0.4539904997396614</v>
      </c>
      <c r="F579" s="41">
        <f t="shared" si="79"/>
        <v>-73593509.48516059</v>
      </c>
      <c r="G579" s="40">
        <f t="shared" si="80"/>
        <v>2.5480352098739505E-11</v>
      </c>
      <c r="H579" s="66">
        <f t="shared" si="75"/>
        <v>-105.93794575022592</v>
      </c>
    </row>
    <row r="580" spans="2:8" ht="12.75">
      <c r="B580" s="3">
        <f t="shared" si="74"/>
        <v>258</v>
      </c>
      <c r="C580" s="58">
        <f t="shared" si="76"/>
        <v>26.393399999999918</v>
      </c>
      <c r="D580" s="5">
        <f t="shared" si="77"/>
        <v>-0.5877852522926797</v>
      </c>
      <c r="E580" s="6">
        <f t="shared" si="78"/>
        <v>0.30901699437506885</v>
      </c>
      <c r="F580" s="41">
        <f t="shared" si="79"/>
        <v>-78859049.45688626</v>
      </c>
      <c r="G580" s="40">
        <f t="shared" si="80"/>
        <v>5.4271853840747E-12</v>
      </c>
      <c r="H580" s="66">
        <f t="shared" si="75"/>
        <v>-112.6542534335408</v>
      </c>
    </row>
    <row r="581" spans="2:8" ht="12.75">
      <c r="B581" s="3">
        <f t="shared" si="74"/>
        <v>259</v>
      </c>
      <c r="C581" s="58">
        <f t="shared" si="76"/>
        <v>26.495699999999918</v>
      </c>
      <c r="D581" s="5">
        <f t="shared" si="77"/>
        <v>-0.30901699437518865</v>
      </c>
      <c r="E581" s="6">
        <f t="shared" si="78"/>
        <v>0.15643446504035613</v>
      </c>
      <c r="F581" s="41">
        <f t="shared" si="79"/>
        <v>-82213889.99145265</v>
      </c>
      <c r="G581" s="40">
        <f t="shared" si="80"/>
        <v>3.5368354060600094E-13</v>
      </c>
      <c r="H581" s="66">
        <f t="shared" si="75"/>
        <v>-124.51385150505621</v>
      </c>
    </row>
    <row r="582" spans="2:8" ht="12.75">
      <c r="B582" s="3">
        <f t="shared" si="74"/>
        <v>260</v>
      </c>
      <c r="C582" s="58">
        <f t="shared" si="76"/>
        <v>26.597999999999917</v>
      </c>
      <c r="D582" s="5">
        <f t="shared" si="77"/>
        <v>-2.518753434987975E-13</v>
      </c>
      <c r="E582" s="6">
        <f t="shared" si="78"/>
        <v>1.2593767174939874E-13</v>
      </c>
      <c r="F582" s="41">
        <f t="shared" si="79"/>
        <v>-83560081.40018106</v>
      </c>
      <c r="G582" s="40">
        <f t="shared" si="80"/>
        <v>1.4742140864808355E-61</v>
      </c>
      <c r="H582" s="66">
        <f t="shared" si="75"/>
        <v>-608.3143944332508</v>
      </c>
    </row>
    <row r="583" spans="2:8" ht="12.75">
      <c r="B583" s="3">
        <f t="shared" si="74"/>
        <v>261</v>
      </c>
      <c r="C583" s="58">
        <f t="shared" si="76"/>
        <v>26.700299999999917</v>
      </c>
      <c r="D583" s="5">
        <f t="shared" si="77"/>
        <v>0.30901699437470953</v>
      </c>
      <c r="E583" s="6">
        <f t="shared" si="78"/>
        <v>-0.15643446504010736</v>
      </c>
      <c r="F583" s="41">
        <f t="shared" si="79"/>
        <v>-82848746.28482625</v>
      </c>
      <c r="G583" s="40">
        <f t="shared" si="80"/>
        <v>3.4828387115926397E-13</v>
      </c>
      <c r="H583" s="66">
        <f t="shared" si="75"/>
        <v>-124.5806663702244</v>
      </c>
    </row>
    <row r="584" spans="2:8" ht="12.75">
      <c r="B584" s="3">
        <f t="shared" si="74"/>
        <v>262</v>
      </c>
      <c r="C584" s="58">
        <f t="shared" si="76"/>
        <v>26.802599999999916</v>
      </c>
      <c r="D584" s="5">
        <f t="shared" si="77"/>
        <v>0.5877852522922722</v>
      </c>
      <c r="E584" s="6">
        <f t="shared" si="78"/>
        <v>-0.3090169943748293</v>
      </c>
      <c r="F584" s="41">
        <f t="shared" si="79"/>
        <v>-80081670.378705</v>
      </c>
      <c r="G584" s="40">
        <f t="shared" si="80"/>
        <v>5.262734804271725E-12</v>
      </c>
      <c r="H584" s="66">
        <f t="shared" si="75"/>
        <v>-112.78788514068458</v>
      </c>
    </row>
    <row r="585" spans="2:8" ht="12.75">
      <c r="B585" s="3">
        <f t="shared" si="74"/>
        <v>263</v>
      </c>
      <c r="C585" s="58">
        <f t="shared" si="76"/>
        <v>26.904899999999916</v>
      </c>
      <c r="D585" s="5">
        <f t="shared" si="77"/>
        <v>0.8090169943747941</v>
      </c>
      <c r="E585" s="6">
        <f t="shared" si="78"/>
        <v>-0.4539904997394306</v>
      </c>
      <c r="F585" s="41">
        <f t="shared" si="79"/>
        <v>-75311645.8933844</v>
      </c>
      <c r="G585" s="40">
        <f t="shared" si="80"/>
        <v>2.433101209741683E-11</v>
      </c>
      <c r="H585" s="66">
        <f t="shared" si="75"/>
        <v>-106.13839825340403</v>
      </c>
    </row>
    <row r="586" spans="2:8" ht="12.75">
      <c r="B586" s="3">
        <f t="shared" si="74"/>
        <v>264</v>
      </c>
      <c r="C586" s="58">
        <f t="shared" si="76"/>
        <v>27.007199999999916</v>
      </c>
      <c r="D586" s="5">
        <f t="shared" si="77"/>
        <v>0.9510565162950735</v>
      </c>
      <c r="E586" s="6">
        <f t="shared" si="78"/>
        <v>-0.5877852522923683</v>
      </c>
      <c r="F586" s="41">
        <f t="shared" si="79"/>
        <v>-68641549.37955457</v>
      </c>
      <c r="G586" s="40">
        <f t="shared" si="80"/>
        <v>6.785025741693315E-11</v>
      </c>
      <c r="H586" s="66">
        <f t="shared" si="75"/>
        <v>-101.68448500332298</v>
      </c>
    </row>
    <row r="587" spans="2:8" ht="12.75">
      <c r="B587" s="3">
        <f t="shared" si="74"/>
        <v>265</v>
      </c>
      <c r="C587" s="58">
        <f t="shared" si="76"/>
        <v>27.109499999999915</v>
      </c>
      <c r="D587" s="5">
        <f t="shared" si="77"/>
        <v>1</v>
      </c>
      <c r="E587" s="6">
        <f t="shared" si="78"/>
        <v>-0.7071067811864565</v>
      </c>
      <c r="F587" s="41">
        <f t="shared" si="79"/>
        <v>-60222167.50600967</v>
      </c>
      <c r="G587" s="40">
        <f t="shared" si="80"/>
        <v>1.4103693879126305E-10</v>
      </c>
      <c r="H587" s="66">
        <f t="shared" si="75"/>
        <v>-98.50667126974264</v>
      </c>
    </row>
    <row r="588" spans="2:8" ht="12.75">
      <c r="B588" s="3">
        <f t="shared" si="74"/>
        <v>266</v>
      </c>
      <c r="C588" s="58">
        <f aca="true" t="shared" si="81" ref="C588:C619">C587+df</f>
        <v>27.211799999999915</v>
      </c>
      <c r="D588" s="5">
        <f aca="true" t="shared" si="82" ref="D588:D619">SIN((PI()*fakt*C588)/(fc_boc_1*fakt))</f>
        <v>0.9510565162952326</v>
      </c>
      <c r="E588" s="6">
        <f aca="true" t="shared" si="83" ref="E588:E619">SIN((PI()*fakt*C588)/(2*fs_1*fakt))</f>
        <v>-0.8090169943748723</v>
      </c>
      <c r="F588" s="41">
        <f aca="true" t="shared" si="84" ref="F588:F619">PI()*C588*fakt*COS((PI()*fakt*C588)/(2*fs_1*fakt))</f>
        <v>-50248815.45494889</v>
      </c>
      <c r="G588" s="40">
        <f aca="true" t="shared" si="85" ref="G588:G619">fc_boc_1*fakt*((E588*D588)/F588)^2</f>
        <v>2.3985673481650215E-10</v>
      </c>
      <c r="H588" s="66">
        <f t="shared" si="75"/>
        <v>-96.2004808269077</v>
      </c>
    </row>
    <row r="589" spans="2:8" ht="12.75">
      <c r="B589" s="3">
        <f aca="true" t="shared" si="86" ref="B589:B626">1+B588</f>
        <v>267</v>
      </c>
      <c r="C589" s="58">
        <f t="shared" si="81"/>
        <v>27.314099999999915</v>
      </c>
      <c r="D589" s="5">
        <f t="shared" si="82"/>
        <v>0.8090169943750966</v>
      </c>
      <c r="E589" s="6">
        <f t="shared" si="83"/>
        <v>-0.8910065241883103</v>
      </c>
      <c r="F589" s="41">
        <f t="shared" si="84"/>
        <v>-38956823.04312441</v>
      </c>
      <c r="G589" s="40">
        <f t="shared" si="85"/>
        <v>3.5025603399056007E-10</v>
      </c>
      <c r="H589" s="66">
        <f t="shared" si="75"/>
        <v>-94.55614374225681</v>
      </c>
    </row>
    <row r="590" spans="2:8" ht="12.75">
      <c r="B590" s="3">
        <f t="shared" si="86"/>
        <v>268</v>
      </c>
      <c r="C590" s="58">
        <f t="shared" si="81"/>
        <v>27.416399999999914</v>
      </c>
      <c r="D590" s="5">
        <f t="shared" si="82"/>
        <v>0.587785252292677</v>
      </c>
      <c r="E590" s="6">
        <f t="shared" si="83"/>
        <v>-0.9510565162951147</v>
      </c>
      <c r="F590" s="41">
        <f t="shared" si="84"/>
        <v>-26615992.441066675</v>
      </c>
      <c r="G590" s="40">
        <f t="shared" si="85"/>
        <v>4.512740143808691E-10</v>
      </c>
      <c r="H590" s="66">
        <f t="shared" si="75"/>
        <v>-93.4555967365006</v>
      </c>
    </row>
    <row r="591" spans="2:8" ht="12.75">
      <c r="B591" s="3">
        <f t="shared" si="86"/>
        <v>269</v>
      </c>
      <c r="C591" s="58">
        <f t="shared" si="81"/>
        <v>27.518699999999914</v>
      </c>
      <c r="D591" s="5">
        <f t="shared" si="82"/>
        <v>0.3090169943751989</v>
      </c>
      <c r="E591" s="6">
        <f t="shared" si="83"/>
        <v>-0.987688340595117</v>
      </c>
      <c r="F591" s="41">
        <f t="shared" si="84"/>
        <v>-13524157.7467706</v>
      </c>
      <c r="G591" s="40">
        <f t="shared" si="85"/>
        <v>5.210264375080794E-10</v>
      </c>
      <c r="H591" s="66">
        <f t="shared" si="75"/>
        <v>-92.83140239517036</v>
      </c>
    </row>
    <row r="592" spans="2:8" ht="12.75">
      <c r="B592" s="3">
        <f t="shared" si="86"/>
        <v>270</v>
      </c>
      <c r="C592" s="58">
        <f t="shared" si="81"/>
        <v>27.620999999999913</v>
      </c>
      <c r="D592" s="5">
        <f t="shared" si="82"/>
        <v>2.6265599938068984E-13</v>
      </c>
      <c r="E592" s="6">
        <f t="shared" si="83"/>
        <v>-1</v>
      </c>
      <c r="F592" s="41">
        <f t="shared" si="84"/>
        <v>-1.1395846742103872E-05</v>
      </c>
      <c r="G592" s="40">
        <f t="shared" si="85"/>
        <v>5.434468601712783E-10</v>
      </c>
      <c r="H592" s="66">
        <f t="shared" si="75"/>
        <v>-92.64842916090437</v>
      </c>
    </row>
    <row r="593" spans="2:8" ht="12.75">
      <c r="B593" s="3">
        <f t="shared" si="86"/>
        <v>271</v>
      </c>
      <c r="C593" s="58">
        <f t="shared" si="81"/>
        <v>27.723299999999913</v>
      </c>
      <c r="D593" s="5">
        <f t="shared" si="82"/>
        <v>-0.3090169943746993</v>
      </c>
      <c r="E593" s="6">
        <f t="shared" si="83"/>
        <v>-0.9876883405951581</v>
      </c>
      <c r="F593" s="41">
        <f t="shared" si="84"/>
        <v>13624709.105460055</v>
      </c>
      <c r="G593" s="40">
        <f t="shared" si="85"/>
        <v>5.133643883461336E-10</v>
      </c>
      <c r="H593" s="66">
        <f t="shared" si="75"/>
        <v>-92.89574261260958</v>
      </c>
    </row>
    <row r="594" spans="2:8" ht="12.75">
      <c r="B594" s="3">
        <f t="shared" si="86"/>
        <v>272</v>
      </c>
      <c r="C594" s="58">
        <f t="shared" si="81"/>
        <v>27.825599999999913</v>
      </c>
      <c r="D594" s="5">
        <f t="shared" si="82"/>
        <v>-0.5877852522922635</v>
      </c>
      <c r="E594" s="6">
        <f t="shared" si="83"/>
        <v>-0.9510565162951936</v>
      </c>
      <c r="F594" s="41">
        <f t="shared" si="84"/>
        <v>27013246.059568815</v>
      </c>
      <c r="G594" s="40">
        <f t="shared" si="85"/>
        <v>4.380988431134071E-10</v>
      </c>
      <c r="H594" s="66">
        <f t="shared" si="75"/>
        <v>-93.58427893660735</v>
      </c>
    </row>
    <row r="595" spans="2:8" ht="12.75">
      <c r="B595" s="3">
        <f t="shared" si="86"/>
        <v>273</v>
      </c>
      <c r="C595" s="58">
        <f t="shared" si="81"/>
        <v>27.927899999999912</v>
      </c>
      <c r="D595" s="5">
        <f t="shared" si="82"/>
        <v>-0.8090169943747961</v>
      </c>
      <c r="E595" s="6">
        <f t="shared" si="83"/>
        <v>-0.8910065241884263</v>
      </c>
      <c r="F595" s="41">
        <f t="shared" si="84"/>
        <v>39832257.268792614</v>
      </c>
      <c r="G595" s="40">
        <f t="shared" si="85"/>
        <v>3.35029349745281E-10</v>
      </c>
      <c r="H595" s="66">
        <f t="shared" si="75"/>
        <v>-94.74917145577817</v>
      </c>
    </row>
    <row r="596" spans="2:8" ht="12.75">
      <c r="B596" s="3">
        <f t="shared" si="86"/>
        <v>274</v>
      </c>
      <c r="C596" s="58">
        <f t="shared" si="81"/>
        <v>28.030199999999912</v>
      </c>
      <c r="D596" s="5">
        <f t="shared" si="82"/>
        <v>-0.9510565162950746</v>
      </c>
      <c r="E596" s="6">
        <f t="shared" si="83"/>
        <v>-0.8090169943750225</v>
      </c>
      <c r="F596" s="41">
        <f t="shared" si="84"/>
        <v>51760058.02500433</v>
      </c>
      <c r="G596" s="40">
        <f t="shared" si="85"/>
        <v>2.260549726768745E-10</v>
      </c>
      <c r="H596" s="66">
        <f t="shared" si="75"/>
        <v>-96.45785935069087</v>
      </c>
    </row>
    <row r="597" spans="2:8" ht="12.75">
      <c r="B597" s="3">
        <f t="shared" si="86"/>
        <v>275</v>
      </c>
      <c r="C597" s="58">
        <f t="shared" si="81"/>
        <v>28.13249999999991</v>
      </c>
      <c r="D597" s="5">
        <f t="shared" si="82"/>
        <v>-1</v>
      </c>
      <c r="E597" s="6">
        <f t="shared" si="83"/>
        <v>-0.7071067811866423</v>
      </c>
      <c r="F597" s="41">
        <f t="shared" si="84"/>
        <v>62494702.12886154</v>
      </c>
      <c r="G597" s="40">
        <f t="shared" si="85"/>
        <v>1.3096620200498325E-10</v>
      </c>
      <c r="H597" s="66">
        <f t="shared" si="75"/>
        <v>-98.82840766760717</v>
      </c>
    </row>
    <row r="598" spans="2:8" ht="12.75">
      <c r="B598" s="3">
        <f t="shared" si="86"/>
        <v>276</v>
      </c>
      <c r="C598" s="58">
        <f t="shared" si="81"/>
        <v>28.23479999999991</v>
      </c>
      <c r="D598" s="5">
        <f t="shared" si="82"/>
        <v>-0.9510565162952402</v>
      </c>
      <c r="E598" s="6">
        <f t="shared" si="83"/>
        <v>-0.5877852522925866</v>
      </c>
      <c r="F598" s="41">
        <f t="shared" si="84"/>
        <v>71761619.8058839</v>
      </c>
      <c r="G598" s="40">
        <f t="shared" si="85"/>
        <v>6.20784963891199E-11</v>
      </c>
      <c r="H598" s="66">
        <f t="shared" si="75"/>
        <v>-102.07058810722427</v>
      </c>
    </row>
    <row r="599" spans="2:8" ht="12.75">
      <c r="B599" s="3">
        <f t="shared" si="86"/>
        <v>277</v>
      </c>
      <c r="C599" s="58">
        <f t="shared" si="81"/>
        <v>28.33709999999991</v>
      </c>
      <c r="D599" s="5">
        <f t="shared" si="82"/>
        <v>-0.8090169943751112</v>
      </c>
      <c r="E599" s="6">
        <f t="shared" si="83"/>
        <v>-0.453990499739671</v>
      </c>
      <c r="F599" s="41">
        <f t="shared" si="84"/>
        <v>79320630.84587304</v>
      </c>
      <c r="G599" s="40">
        <f t="shared" si="85"/>
        <v>2.193371183997952E-11</v>
      </c>
      <c r="H599" s="66">
        <f t="shared" si="75"/>
        <v>-106.58887866488865</v>
      </c>
    </row>
    <row r="600" spans="2:8" ht="12.75">
      <c r="B600" s="3">
        <f t="shared" si="86"/>
        <v>278</v>
      </c>
      <c r="C600" s="58">
        <f t="shared" si="81"/>
        <v>28.43939999999991</v>
      </c>
      <c r="D600" s="5">
        <f t="shared" si="82"/>
        <v>-0.5877852522926972</v>
      </c>
      <c r="E600" s="6">
        <f t="shared" si="83"/>
        <v>-0.3090169943750791</v>
      </c>
      <c r="F600" s="41">
        <f t="shared" si="84"/>
        <v>84972154.0659469</v>
      </c>
      <c r="G600" s="40">
        <f t="shared" si="85"/>
        <v>4.674384968500548E-12</v>
      </c>
      <c r="H600" s="66">
        <f t="shared" si="75"/>
        <v>-113.30275523263715</v>
      </c>
    </row>
    <row r="601" spans="2:8" ht="12.75">
      <c r="B601" s="3">
        <f t="shared" si="86"/>
        <v>279</v>
      </c>
      <c r="C601" s="58">
        <f t="shared" si="81"/>
        <v>28.54169999999991</v>
      </c>
      <c r="D601" s="5">
        <f t="shared" si="82"/>
        <v>-0.30901699437520913</v>
      </c>
      <c r="E601" s="6">
        <f t="shared" si="83"/>
        <v>-0.1564344650403668</v>
      </c>
      <c r="F601" s="41">
        <f t="shared" si="84"/>
        <v>88562452.92515542</v>
      </c>
      <c r="G601" s="40">
        <f t="shared" si="85"/>
        <v>3.0479368953890117E-13</v>
      </c>
      <c r="H601" s="66">
        <f t="shared" si="75"/>
        <v>-125.15994028890192</v>
      </c>
    </row>
    <row r="602" spans="2:8" ht="12.75">
      <c r="B602" s="3">
        <f t="shared" si="86"/>
        <v>280</v>
      </c>
      <c r="C602" s="58">
        <f t="shared" si="81"/>
        <v>28.64399999999991</v>
      </c>
      <c r="D602" s="5">
        <f t="shared" si="82"/>
        <v>-2.734366552625822E-13</v>
      </c>
      <c r="E602" s="6">
        <f t="shared" si="83"/>
        <v>-1.367183276312911E-13</v>
      </c>
      <c r="F602" s="41">
        <f t="shared" si="84"/>
        <v>89987779.96942574</v>
      </c>
      <c r="G602" s="40">
        <f t="shared" si="85"/>
        <v>1.7655316157834378E-61</v>
      </c>
      <c r="H602" s="66">
        <f t="shared" si="75"/>
        <v>-607.5312450101941</v>
      </c>
    </row>
    <row r="603" spans="2:8" ht="12.75">
      <c r="B603" s="3">
        <f t="shared" si="86"/>
        <v>281</v>
      </c>
      <c r="C603" s="58">
        <f t="shared" si="81"/>
        <v>28.74629999999991</v>
      </c>
      <c r="D603" s="5">
        <f t="shared" si="82"/>
        <v>0.30901699437467556</v>
      </c>
      <c r="E603" s="6">
        <f t="shared" si="83"/>
        <v>0.15643446504008968</v>
      </c>
      <c r="F603" s="41">
        <f t="shared" si="84"/>
        <v>89197309.21852966</v>
      </c>
      <c r="G603" s="40">
        <f t="shared" si="85"/>
        <v>3.004704295440725E-13</v>
      </c>
      <c r="H603" s="66">
        <f t="shared" si="75"/>
        <v>-125.22198262156235</v>
      </c>
    </row>
    <row r="604" spans="2:8" ht="12.75">
      <c r="B604" s="3">
        <f t="shared" si="86"/>
        <v>282</v>
      </c>
      <c r="C604" s="58">
        <f t="shared" si="81"/>
        <v>28.84859999999991</v>
      </c>
      <c r="D604" s="5">
        <f t="shared" si="82"/>
        <v>0.5877852522922433</v>
      </c>
      <c r="E604" s="6">
        <f t="shared" si="83"/>
        <v>0.30901699437481234</v>
      </c>
      <c r="F604" s="41">
        <f t="shared" si="84"/>
        <v>86194774.98776695</v>
      </c>
      <c r="G604" s="40">
        <f t="shared" si="85"/>
        <v>4.542718775518696E-12</v>
      </c>
      <c r="H604" s="66">
        <f t="shared" si="75"/>
        <v>-113.42684148067784</v>
      </c>
    </row>
    <row r="605" spans="2:8" ht="12.75">
      <c r="B605" s="3">
        <f t="shared" si="86"/>
        <v>283</v>
      </c>
      <c r="C605" s="58">
        <f t="shared" si="81"/>
        <v>28.95089999999991</v>
      </c>
      <c r="D605" s="5">
        <f t="shared" si="82"/>
        <v>0.8090169943747815</v>
      </c>
      <c r="E605" s="6">
        <f t="shared" si="83"/>
        <v>0.453990499739421</v>
      </c>
      <c r="F605" s="41">
        <f t="shared" si="84"/>
        <v>81038767.25409849</v>
      </c>
      <c r="G605" s="40">
        <f t="shared" si="85"/>
        <v>2.1013519656458214E-11</v>
      </c>
      <c r="H605" s="66">
        <f t="shared" si="75"/>
        <v>-106.77501199409504</v>
      </c>
    </row>
    <row r="606" spans="2:8" ht="12.75">
      <c r="B606" s="3">
        <f t="shared" si="86"/>
        <v>284</v>
      </c>
      <c r="C606" s="58">
        <f t="shared" si="81"/>
        <v>29.053199999999908</v>
      </c>
      <c r="D606" s="5">
        <f t="shared" si="82"/>
        <v>0.9510565162950668</v>
      </c>
      <c r="E606" s="6">
        <f t="shared" si="83"/>
        <v>0.5877852522923597</v>
      </c>
      <c r="F606" s="41">
        <f t="shared" si="84"/>
        <v>73841666.75679414</v>
      </c>
      <c r="G606" s="40">
        <f t="shared" si="85"/>
        <v>5.863037518511078E-11</v>
      </c>
      <c r="H606" s="66">
        <f aca="true" t="shared" si="87" ref="H606:H626">LOG10(G606)*10</f>
        <v>-102.31877326686737</v>
      </c>
    </row>
    <row r="607" spans="2:8" ht="12.75">
      <c r="B607" s="3">
        <f t="shared" si="86"/>
        <v>285</v>
      </c>
      <c r="C607" s="58">
        <f t="shared" si="81"/>
        <v>29.155499999999908</v>
      </c>
      <c r="D607" s="5">
        <f t="shared" si="82"/>
        <v>1</v>
      </c>
      <c r="E607" s="6">
        <f t="shared" si="83"/>
        <v>0.707106781186449</v>
      </c>
      <c r="F607" s="41">
        <f t="shared" si="84"/>
        <v>64767236.75174694</v>
      </c>
      <c r="G607" s="40">
        <f t="shared" si="85"/>
        <v>1.2193683012146536E-10</v>
      </c>
      <c r="H607" s="66">
        <f t="shared" si="87"/>
        <v>-99.13865099117687</v>
      </c>
    </row>
    <row r="608" spans="2:8" ht="12.75">
      <c r="B608" s="3">
        <f t="shared" si="86"/>
        <v>286</v>
      </c>
      <c r="C608" s="58">
        <f t="shared" si="81"/>
        <v>29.257799999999907</v>
      </c>
      <c r="D608" s="5">
        <f t="shared" si="82"/>
        <v>0.9510565162952392</v>
      </c>
      <c r="E608" s="6">
        <f t="shared" si="83"/>
        <v>0.809016994374866</v>
      </c>
      <c r="F608" s="41">
        <f t="shared" si="84"/>
        <v>54026921.8801338</v>
      </c>
      <c r="G608" s="40">
        <f t="shared" si="85"/>
        <v>2.074832892644616E-10</v>
      </c>
      <c r="H608" s="66">
        <f t="shared" si="87"/>
        <v>-96.83016875686732</v>
      </c>
    </row>
    <row r="609" spans="2:8" ht="12.75">
      <c r="B609" s="3">
        <f t="shared" si="86"/>
        <v>287</v>
      </c>
      <c r="C609" s="58">
        <f t="shared" si="81"/>
        <v>29.360099999999907</v>
      </c>
      <c r="D609" s="5">
        <f t="shared" si="82"/>
        <v>0.8090169943751176</v>
      </c>
      <c r="E609" s="6">
        <f t="shared" si="83"/>
        <v>0.8910065241883022</v>
      </c>
      <c r="F609" s="41">
        <f t="shared" si="84"/>
        <v>41874937.12875316</v>
      </c>
      <c r="G609" s="40">
        <f t="shared" si="85"/>
        <v>3.0314077392164696E-10</v>
      </c>
      <c r="H609" s="66">
        <f t="shared" si="87"/>
        <v>-95.18355644964531</v>
      </c>
    </row>
    <row r="610" spans="2:8" ht="12.75">
      <c r="B610" s="3">
        <f t="shared" si="86"/>
        <v>288</v>
      </c>
      <c r="C610" s="58">
        <f t="shared" si="81"/>
        <v>29.462399999999906</v>
      </c>
      <c r="D610" s="5">
        <f t="shared" si="82"/>
        <v>0.587785252292706</v>
      </c>
      <c r="E610" s="6">
        <f t="shared" si="83"/>
        <v>0.9510565162951091</v>
      </c>
      <c r="F610" s="41">
        <f t="shared" si="84"/>
        <v>28602260.533685163</v>
      </c>
      <c r="G610" s="40">
        <f t="shared" si="85"/>
        <v>3.907733508016349E-10</v>
      </c>
      <c r="H610" s="66">
        <f t="shared" si="87"/>
        <v>-94.08075061110955</v>
      </c>
    </row>
    <row r="611" spans="2:8" ht="12.75">
      <c r="B611" s="3">
        <f t="shared" si="86"/>
        <v>289</v>
      </c>
      <c r="C611" s="58">
        <f t="shared" si="81"/>
        <v>29.564699999999906</v>
      </c>
      <c r="D611" s="5">
        <f t="shared" si="82"/>
        <v>0.3090169943752194</v>
      </c>
      <c r="E611" s="6">
        <f t="shared" si="83"/>
        <v>0.9876883405951153</v>
      </c>
      <c r="F611" s="41">
        <f t="shared" si="84"/>
        <v>14529671.33389208</v>
      </c>
      <c r="G611" s="40">
        <f t="shared" si="85"/>
        <v>4.5140735916143094E-10</v>
      </c>
      <c r="H611" s="66">
        <f t="shared" si="87"/>
        <v>-93.45431365025318</v>
      </c>
    </row>
    <row r="612" spans="2:8" ht="12.75">
      <c r="B612" s="3">
        <f t="shared" si="86"/>
        <v>290</v>
      </c>
      <c r="C612" s="58">
        <f t="shared" si="81"/>
        <v>29.666999999999906</v>
      </c>
      <c r="D612" s="5">
        <f t="shared" si="82"/>
        <v>2.8421731114447457E-13</v>
      </c>
      <c r="E612" s="6">
        <f t="shared" si="83"/>
        <v>1</v>
      </c>
      <c r="F612" s="41">
        <f t="shared" si="84"/>
        <v>1.3244758230434875E-05</v>
      </c>
      <c r="G612" s="40">
        <f t="shared" si="85"/>
        <v>4.71073437651441E-10</v>
      </c>
      <c r="H612" s="66">
        <f t="shared" si="87"/>
        <v>-93.26911383570375</v>
      </c>
    </row>
    <row r="613" spans="2:8" ht="12.75">
      <c r="B613" s="3">
        <f t="shared" si="86"/>
        <v>291</v>
      </c>
      <c r="C613" s="58">
        <f t="shared" si="81"/>
        <v>29.769299999999905</v>
      </c>
      <c r="D613" s="5">
        <f t="shared" si="82"/>
        <v>-0.3090169943746788</v>
      </c>
      <c r="E613" s="6">
        <f t="shared" si="83"/>
        <v>0.9876883405951599</v>
      </c>
      <c r="F613" s="41">
        <f t="shared" si="84"/>
        <v>-14630222.692577882</v>
      </c>
      <c r="G613" s="40">
        <f t="shared" si="85"/>
        <v>4.4522376973026615E-10</v>
      </c>
      <c r="H613" s="66">
        <f t="shared" si="87"/>
        <v>-93.5142165748396</v>
      </c>
    </row>
    <row r="614" spans="2:8" ht="12.75">
      <c r="B614" s="3">
        <f t="shared" si="86"/>
        <v>292</v>
      </c>
      <c r="C614" s="58">
        <f t="shared" si="81"/>
        <v>29.871599999999905</v>
      </c>
      <c r="D614" s="5">
        <f t="shared" si="82"/>
        <v>-0.5877852522922461</v>
      </c>
      <c r="E614" s="6">
        <f t="shared" si="83"/>
        <v>0.9510565162951969</v>
      </c>
      <c r="F614" s="41">
        <f t="shared" si="84"/>
        <v>-28999514.1521832</v>
      </c>
      <c r="G614" s="40">
        <f t="shared" si="85"/>
        <v>3.801405611852925E-10</v>
      </c>
      <c r="H614" s="66">
        <f t="shared" si="87"/>
        <v>-94.20055788489168</v>
      </c>
    </row>
    <row r="615" spans="2:8" ht="12.75">
      <c r="B615" s="3">
        <f t="shared" si="86"/>
        <v>293</v>
      </c>
      <c r="C615" s="58">
        <f t="shared" si="81"/>
        <v>29.973899999999905</v>
      </c>
      <c r="D615" s="5">
        <f t="shared" si="82"/>
        <v>-0.8090169943747751</v>
      </c>
      <c r="E615" s="6">
        <f t="shared" si="83"/>
        <v>0.8910065241884344</v>
      </c>
      <c r="F615" s="41">
        <f t="shared" si="84"/>
        <v>-42750371.354416944</v>
      </c>
      <c r="G615" s="40">
        <f t="shared" si="85"/>
        <v>2.908525714588051E-10</v>
      </c>
      <c r="H615" s="66">
        <f t="shared" si="87"/>
        <v>-95.36327092204507</v>
      </c>
    </row>
    <row r="616" spans="2:8" ht="12.75">
      <c r="B616" s="3">
        <f t="shared" si="86"/>
        <v>294</v>
      </c>
      <c r="C616" s="58">
        <f t="shared" si="81"/>
        <v>30.076199999999904</v>
      </c>
      <c r="D616" s="5">
        <f t="shared" si="82"/>
        <v>-0.9510565162950635</v>
      </c>
      <c r="E616" s="6">
        <f t="shared" si="83"/>
        <v>0.809016994375033</v>
      </c>
      <c r="F616" s="41">
        <f t="shared" si="84"/>
        <v>-55538164.45018575</v>
      </c>
      <c r="G616" s="40">
        <f t="shared" si="85"/>
        <v>1.9634530899960567E-10</v>
      </c>
      <c r="H616" s="66">
        <f t="shared" si="87"/>
        <v>-97.06979470252604</v>
      </c>
    </row>
    <row r="617" spans="2:8" ht="12.75">
      <c r="B617" s="3">
        <f t="shared" si="86"/>
        <v>295</v>
      </c>
      <c r="C617" s="58">
        <f t="shared" si="81"/>
        <v>30.178499999999904</v>
      </c>
      <c r="D617" s="5">
        <f t="shared" si="82"/>
        <v>-1</v>
      </c>
      <c r="E617" s="6">
        <f t="shared" si="83"/>
        <v>0.7071067811866499</v>
      </c>
      <c r="F617" s="41">
        <f t="shared" si="84"/>
        <v>-67039771.3745962</v>
      </c>
      <c r="G617" s="40">
        <f t="shared" si="85"/>
        <v>1.1381004339703861E-10</v>
      </c>
      <c r="H617" s="66">
        <f t="shared" si="87"/>
        <v>-99.43819411056498</v>
      </c>
    </row>
    <row r="618" spans="2:8" ht="12.75">
      <c r="B618" s="3">
        <f t="shared" si="86"/>
        <v>296</v>
      </c>
      <c r="C618" s="58">
        <f t="shared" si="81"/>
        <v>30.280799999999903</v>
      </c>
      <c r="D618" s="5">
        <f t="shared" si="82"/>
        <v>-0.9510565162952426</v>
      </c>
      <c r="E618" s="6">
        <f t="shared" si="83"/>
        <v>0.5877852522925896</v>
      </c>
      <c r="F618" s="41">
        <f t="shared" si="84"/>
        <v>-76961737.18312167</v>
      </c>
      <c r="G618" s="40">
        <f t="shared" si="85"/>
        <v>5.39729220797308E-11</v>
      </c>
      <c r="H618" s="66">
        <f t="shared" si="87"/>
        <v>-102.67824068709858</v>
      </c>
    </row>
    <row r="619" spans="2:8" ht="12.75">
      <c r="B619" s="3">
        <f t="shared" si="86"/>
        <v>297</v>
      </c>
      <c r="C619" s="58">
        <f t="shared" si="81"/>
        <v>30.383099999999903</v>
      </c>
      <c r="D619" s="5">
        <f t="shared" si="82"/>
        <v>-0.8090169943751155</v>
      </c>
      <c r="E619" s="6">
        <f t="shared" si="83"/>
        <v>0.45399049973967426</v>
      </c>
      <c r="F619" s="41">
        <f t="shared" si="84"/>
        <v>-85047752.20658575</v>
      </c>
      <c r="G619" s="40">
        <f t="shared" si="85"/>
        <v>1.9079139042159374E-11</v>
      </c>
      <c r="H619" s="66">
        <f t="shared" si="87"/>
        <v>-107.19441226994378</v>
      </c>
    </row>
    <row r="620" spans="2:8" ht="12.75">
      <c r="B620" s="3">
        <f t="shared" si="86"/>
        <v>298</v>
      </c>
      <c r="C620" s="58">
        <f aca="true" t="shared" si="88" ref="C620:C626">C619+df</f>
        <v>30.485399999999903</v>
      </c>
      <c r="D620" s="5">
        <f aca="true" t="shared" si="89" ref="D620:D626">SIN((PI()*fakt*C620)/(fc_boc_1*fakt))</f>
        <v>-0.5877852522927032</v>
      </c>
      <c r="E620" s="6">
        <f aca="true" t="shared" si="90" ref="E620:E626">SIN((PI()*fakt*C620)/(2*fs_1*fakt))</f>
        <v>0.3090169943750826</v>
      </c>
      <c r="F620" s="41">
        <f aca="true" t="shared" si="91" ref="F620:F626">PI()*C620*fakt*COS((PI()*fakt*C620)/(2*fs_1*fakt))</f>
        <v>-91085258.67500772</v>
      </c>
      <c r="G620" s="40">
        <f aca="true" t="shared" si="92" ref="G620:G626">fc_boc_1*fakt*((E620*D620)/F620)^2</f>
        <v>4.068005584271123E-12</v>
      </c>
      <c r="H620" s="66">
        <f t="shared" si="87"/>
        <v>-113.90618459580053</v>
      </c>
    </row>
    <row r="621" spans="2:8" ht="12.75">
      <c r="B621" s="3">
        <f t="shared" si="86"/>
        <v>299</v>
      </c>
      <c r="C621" s="58">
        <f t="shared" si="88"/>
        <v>30.587699999999902</v>
      </c>
      <c r="D621" s="5">
        <f t="shared" si="89"/>
        <v>-0.30901699437522967</v>
      </c>
      <c r="E621" s="6">
        <f t="shared" si="90"/>
        <v>0.15643446504037742</v>
      </c>
      <c r="F621" s="41">
        <f t="shared" si="91"/>
        <v>-94911015.85885814</v>
      </c>
      <c r="G621" s="40">
        <f t="shared" si="92"/>
        <v>2.6538232891582945E-13</v>
      </c>
      <c r="H621" s="66">
        <f t="shared" si="87"/>
        <v>-125.76127998991738</v>
      </c>
    </row>
    <row r="622" spans="2:8" ht="12.75">
      <c r="B622" s="3">
        <f t="shared" si="86"/>
        <v>300</v>
      </c>
      <c r="C622" s="58">
        <f t="shared" si="88"/>
        <v>30.689999999999902</v>
      </c>
      <c r="D622" s="5">
        <f t="shared" si="89"/>
        <v>-2.9499796702636694E-13</v>
      </c>
      <c r="E622" s="6">
        <f t="shared" si="90"/>
        <v>1.4749898351318347E-13</v>
      </c>
      <c r="F622" s="41">
        <f t="shared" si="91"/>
        <v>-96415478.53867044</v>
      </c>
      <c r="G622" s="40">
        <f t="shared" si="92"/>
        <v>2.0835225843394817E-61</v>
      </c>
      <c r="H622" s="66">
        <f t="shared" si="87"/>
        <v>-606.812017876469</v>
      </c>
    </row>
    <row r="623" spans="2:8" ht="12.75">
      <c r="B623" s="3">
        <f t="shared" si="86"/>
        <v>301</v>
      </c>
      <c r="C623" s="58">
        <f t="shared" si="88"/>
        <v>30.7922999999999</v>
      </c>
      <c r="D623" s="5">
        <f t="shared" si="89"/>
        <v>0.30901699437466856</v>
      </c>
      <c r="E623" s="6">
        <f t="shared" si="90"/>
        <v>-0.15643446504008607</v>
      </c>
      <c r="F623" s="41">
        <f t="shared" si="91"/>
        <v>-95545872.15223289</v>
      </c>
      <c r="G623" s="40">
        <f t="shared" si="92"/>
        <v>2.6186736997635026E-13</v>
      </c>
      <c r="H623" s="66">
        <f t="shared" si="87"/>
        <v>-125.81918613533801</v>
      </c>
    </row>
    <row r="624" spans="2:8" ht="12.75">
      <c r="B624" s="3">
        <f t="shared" si="86"/>
        <v>302</v>
      </c>
      <c r="C624" s="58">
        <f t="shared" si="88"/>
        <v>30.8945999999999</v>
      </c>
      <c r="D624" s="5">
        <f t="shared" si="89"/>
        <v>0.5877852522922373</v>
      </c>
      <c r="E624" s="6">
        <f t="shared" si="90"/>
        <v>-0.30901699437480884</v>
      </c>
      <c r="F624" s="41">
        <f t="shared" si="91"/>
        <v>-92307879.59682855</v>
      </c>
      <c r="G624" s="40">
        <f t="shared" si="92"/>
        <v>3.960957500815012E-12</v>
      </c>
      <c r="H624" s="66">
        <f t="shared" si="87"/>
        <v>-114.02199817343384</v>
      </c>
    </row>
    <row r="625" spans="2:8" ht="12.75">
      <c r="B625" s="3">
        <f t="shared" si="86"/>
        <v>303</v>
      </c>
      <c r="C625" s="58">
        <f t="shared" si="88"/>
        <v>30.9968999999999</v>
      </c>
      <c r="D625" s="5">
        <f t="shared" si="89"/>
        <v>0.8090169943747688</v>
      </c>
      <c r="E625" s="6">
        <f t="shared" si="90"/>
        <v>-0.4539904997394114</v>
      </c>
      <c r="F625" s="41">
        <f t="shared" si="91"/>
        <v>-86765888.61481263</v>
      </c>
      <c r="G625" s="40">
        <f t="shared" si="92"/>
        <v>1.8331010856952366E-11</v>
      </c>
      <c r="H625" s="66">
        <f t="shared" si="87"/>
        <v>-107.3681358536557</v>
      </c>
    </row>
    <row r="626" spans="2:8" ht="12.75" thickBot="1">
      <c r="B626" s="47">
        <f t="shared" si="86"/>
        <v>304</v>
      </c>
      <c r="C626" s="60">
        <f t="shared" si="88"/>
        <v>31.0991999999999</v>
      </c>
      <c r="D626" s="62">
        <f t="shared" si="89"/>
        <v>0.9510565162950602</v>
      </c>
      <c r="E626" s="63">
        <f t="shared" si="90"/>
        <v>-0.5877852522923509</v>
      </c>
      <c r="F626" s="64">
        <f t="shared" si="91"/>
        <v>-79041784.13403378</v>
      </c>
      <c r="G626" s="67">
        <f t="shared" si="92"/>
        <v>5.1169619340049455E-11</v>
      </c>
      <c r="H626" s="68">
        <f t="shared" si="87"/>
        <v>-102.90987813810196</v>
      </c>
    </row>
  </sheetData>
  <sheetProtection/>
  <mergeCells count="4">
    <mergeCell ref="C2:H2"/>
    <mergeCell ref="C15:D15"/>
    <mergeCell ref="C16:D16"/>
    <mergeCell ref="F12:H1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K626"/>
  <sheetViews>
    <sheetView zoomScalePageLayoutView="0" workbookViewId="0" topLeftCell="C1">
      <selection activeCell="E18" sqref="E18"/>
    </sheetView>
  </sheetViews>
  <sheetFormatPr defaultColWidth="11.421875" defaultRowHeight="12.75"/>
  <cols>
    <col min="5" max="5" width="10.57421875" style="0" customWidth="1"/>
    <col min="7" max="7" width="18.57421875" style="0" customWidth="1"/>
  </cols>
  <sheetData>
    <row r="2" ht="12.75" thickBot="1"/>
    <row r="3" spans="4:9" ht="13.5" thickBot="1">
      <c r="D3" s="131" t="str">
        <f>Parameter!E19</f>
        <v>BOC(6,1)</v>
      </c>
      <c r="E3" s="132"/>
      <c r="F3" s="132"/>
      <c r="G3" s="132"/>
      <c r="H3" s="132"/>
      <c r="I3" s="133"/>
    </row>
    <row r="6" ht="12.75" thickBot="1"/>
    <row r="7" spans="4:5" ht="12.75" thickBot="1">
      <c r="D7" s="48" t="s">
        <v>30</v>
      </c>
      <c r="E7" s="49"/>
    </row>
    <row r="8" spans="4:8" ht="13.5" thickBot="1">
      <c r="D8" s="50" t="s">
        <v>35</v>
      </c>
      <c r="E8" s="51">
        <f>df</f>
        <v>0.10229999999999999</v>
      </c>
      <c r="G8" s="72" t="s">
        <v>31</v>
      </c>
      <c r="H8" s="73">
        <f>Parameter!F4</f>
        <v>30.689999999999998</v>
      </c>
    </row>
    <row r="9" ht="12.75" thickBot="1"/>
    <row r="10" spans="4:5" ht="12.75" thickBot="1">
      <c r="D10" s="48" t="s">
        <v>32</v>
      </c>
      <c r="E10" s="49"/>
    </row>
    <row r="11" spans="4:9" ht="12.75">
      <c r="D11" s="52" t="s">
        <v>3</v>
      </c>
      <c r="E11" s="54">
        <f>m_2</f>
        <v>6</v>
      </c>
      <c r="G11" s="48" t="s">
        <v>33</v>
      </c>
      <c r="H11" s="55"/>
      <c r="I11" s="49"/>
    </row>
    <row r="12" spans="4:9" ht="12.75" thickBot="1">
      <c r="D12" s="53" t="s">
        <v>4</v>
      </c>
      <c r="E12" s="71">
        <f>n_2</f>
        <v>1</v>
      </c>
      <c r="G12" s="53">
        <f>(2*fs_2)/fc_boc_2</f>
        <v>12</v>
      </c>
      <c r="H12" s="12"/>
      <c r="I12" s="51">
        <f>IF(MOD(G12,2)=0,1,0)</f>
        <v>1</v>
      </c>
    </row>
    <row r="13" ht="12.75" thickBot="1"/>
    <row r="14" spans="4:7" ht="12.75">
      <c r="D14" s="48" t="s">
        <v>13</v>
      </c>
      <c r="E14" s="55"/>
      <c r="F14" s="55" t="s">
        <v>10</v>
      </c>
      <c r="G14" s="49">
        <f>fs_2</f>
        <v>6.138</v>
      </c>
    </row>
    <row r="15" spans="4:11" ht="12.75" thickBot="1">
      <c r="D15" s="53" t="s">
        <v>5</v>
      </c>
      <c r="E15" s="12"/>
      <c r="F15" s="12" t="s">
        <v>34</v>
      </c>
      <c r="G15" s="51">
        <f>fc_boc_2</f>
        <v>1.023</v>
      </c>
      <c r="K15">
        <f>df</f>
        <v>0.10229999999999999</v>
      </c>
    </row>
    <row r="16" ht="12.75" thickBot="1"/>
    <row r="17" spans="4:9" ht="15" thickBot="1">
      <c r="D17" s="22" t="s">
        <v>38</v>
      </c>
      <c r="E17" s="7" t="s">
        <v>0</v>
      </c>
      <c r="F17" s="8" t="s">
        <v>1</v>
      </c>
      <c r="G17" s="61" t="s">
        <v>2</v>
      </c>
      <c r="H17" s="46" t="s">
        <v>26</v>
      </c>
      <c r="I17" s="77" t="s">
        <v>27</v>
      </c>
    </row>
    <row r="18" spans="3:9" ht="12.75" thickTop="1">
      <c r="C18">
        <f aca="true" t="shared" si="0" ref="C18:C81">1+C19</f>
        <v>302</v>
      </c>
      <c r="D18" s="10">
        <f aca="true" t="shared" si="1" ref="D18:D81">D19-df</f>
        <v>-30.8945999999999</v>
      </c>
      <c r="E18" s="5">
        <f aca="true" t="shared" si="2" ref="E18:E81">SIN((PI()*fakt*D18)/(fc_boc_2*fakt))</f>
        <v>-0.5877852522922373</v>
      </c>
      <c r="F18" s="6">
        <f aca="true" t="shared" si="3" ref="F18:F81">SIN((PI()*fakt*D18)/(2*fs_2*fakt))</f>
        <v>-0.9986295347545753</v>
      </c>
      <c r="G18" s="74">
        <f aca="true" t="shared" si="4" ref="G18:G81">PI()*D18*fakt*COS((PI()*fakt*D18)/(2*fs_2*fakt))</f>
        <v>5079636.241046131</v>
      </c>
      <c r="H18" s="76">
        <f aca="true" t="shared" si="5" ref="H18:H81">fc_boc_2*fakt*((F18*E18)/G18)^2*$I$12</f>
        <v>1.3660185307292916E-08</v>
      </c>
      <c r="I18" s="74">
        <f aca="true" t="shared" si="6" ref="I18:I81">LOG10(H18)*10</f>
        <v>-78.6454340919117</v>
      </c>
    </row>
    <row r="19" spans="3:9" ht="12.75">
      <c r="C19">
        <f t="shared" si="0"/>
        <v>301</v>
      </c>
      <c r="D19" s="10">
        <f t="shared" si="1"/>
        <v>-30.7922999999999</v>
      </c>
      <c r="E19" s="5">
        <f t="shared" si="2"/>
        <v>-0.30901699437466856</v>
      </c>
      <c r="F19" s="6">
        <f t="shared" si="3"/>
        <v>-0.9996573249755579</v>
      </c>
      <c r="G19" s="74">
        <f t="shared" si="4"/>
        <v>2532275.874442409</v>
      </c>
      <c r="H19" s="76">
        <f t="shared" si="5"/>
        <v>1.5223714556016596E-08</v>
      </c>
      <c r="I19" s="74">
        <f t="shared" si="6"/>
        <v>-78.17479367647275</v>
      </c>
    </row>
    <row r="20" spans="3:9" ht="12.75">
      <c r="C20">
        <f t="shared" si="0"/>
        <v>300</v>
      </c>
      <c r="D20" s="10">
        <f t="shared" si="1"/>
        <v>-30.689999999999902</v>
      </c>
      <c r="E20" s="5">
        <f t="shared" si="2"/>
        <v>2.9499796702636694E-13</v>
      </c>
      <c r="F20" s="6">
        <f t="shared" si="3"/>
        <v>-1</v>
      </c>
      <c r="G20" s="74">
        <f t="shared" si="4"/>
        <v>-2.5129210921703535E-06</v>
      </c>
      <c r="H20" s="76">
        <f t="shared" si="5"/>
        <v>1.4097950346424454E-08</v>
      </c>
      <c r="I20" s="74">
        <f t="shared" si="6"/>
        <v>-78.50844023368927</v>
      </c>
    </row>
    <row r="21" spans="3:9" ht="12.75">
      <c r="C21">
        <f t="shared" si="0"/>
        <v>299</v>
      </c>
      <c r="D21" s="10">
        <f t="shared" si="1"/>
        <v>-30.587699999999902</v>
      </c>
      <c r="E21" s="5">
        <f t="shared" si="2"/>
        <v>0.30901699437522967</v>
      </c>
      <c r="F21" s="6">
        <f t="shared" si="3"/>
        <v>-0.9996573249755566</v>
      </c>
      <c r="G21" s="74">
        <f t="shared" si="4"/>
        <v>-2515450.121128862</v>
      </c>
      <c r="H21" s="76">
        <f t="shared" si="5"/>
        <v>1.542805743212239E-08</v>
      </c>
      <c r="I21" s="74">
        <f t="shared" si="6"/>
        <v>-78.11688753108601</v>
      </c>
    </row>
    <row r="22" spans="3:9" ht="12.75">
      <c r="C22">
        <f t="shared" si="0"/>
        <v>298</v>
      </c>
      <c r="D22" s="10">
        <f t="shared" si="1"/>
        <v>-30.485399999999903</v>
      </c>
      <c r="E22" s="5">
        <f t="shared" si="2"/>
        <v>0.5877852522927032</v>
      </c>
      <c r="F22" s="6">
        <f t="shared" si="3"/>
        <v>-0.9986295347545726</v>
      </c>
      <c r="G22" s="74">
        <f t="shared" si="4"/>
        <v>-5012356.290838414</v>
      </c>
      <c r="H22" s="76">
        <f t="shared" si="5"/>
        <v>1.4029362875162355E-08</v>
      </c>
      <c r="I22" s="74">
        <f t="shared" si="6"/>
        <v>-78.52962051429527</v>
      </c>
    </row>
    <row r="23" spans="3:9" ht="12.75">
      <c r="C23">
        <f t="shared" si="0"/>
        <v>297</v>
      </c>
      <c r="D23" s="10">
        <f t="shared" si="1"/>
        <v>-30.383099999999903</v>
      </c>
      <c r="E23" s="5">
        <f t="shared" si="2"/>
        <v>0.8090169943751155</v>
      </c>
      <c r="F23" s="6">
        <f t="shared" si="3"/>
        <v>-0.9969173337331261</v>
      </c>
      <c r="G23" s="74">
        <f t="shared" si="4"/>
        <v>-7489024.547710761</v>
      </c>
      <c r="H23" s="76">
        <f t="shared" si="5"/>
        <v>1.1864753209724601E-08</v>
      </c>
      <c r="I23" s="74">
        <f t="shared" si="6"/>
        <v>-79.25741290802688</v>
      </c>
    </row>
    <row r="24" spans="3:9" ht="12.75">
      <c r="C24">
        <f t="shared" si="0"/>
        <v>296</v>
      </c>
      <c r="D24" s="10">
        <f t="shared" si="1"/>
        <v>-30.280799999999903</v>
      </c>
      <c r="E24" s="5">
        <f t="shared" si="2"/>
        <v>0.9510565162952426</v>
      </c>
      <c r="F24" s="6">
        <f t="shared" si="3"/>
        <v>-0.9945218953682707</v>
      </c>
      <c r="G24" s="74">
        <f t="shared" si="4"/>
        <v>-9943786.31610683</v>
      </c>
      <c r="H24" s="76">
        <f t="shared" si="5"/>
        <v>9.25578838037312E-09</v>
      </c>
      <c r="I24" s="74">
        <f t="shared" si="6"/>
        <v>-80.33586583430426</v>
      </c>
    </row>
    <row r="25" spans="3:9" ht="12.75">
      <c r="C25">
        <f t="shared" si="0"/>
        <v>295</v>
      </c>
      <c r="D25" s="10">
        <f t="shared" si="1"/>
        <v>-30.178499999999904</v>
      </c>
      <c r="E25" s="5">
        <f t="shared" si="2"/>
        <v>1</v>
      </c>
      <c r="F25" s="6">
        <f t="shared" si="3"/>
        <v>-0.9914448613738072</v>
      </c>
      <c r="G25" s="74">
        <f t="shared" si="4"/>
        <v>-12374999.529983662</v>
      </c>
      <c r="H25" s="76">
        <f t="shared" si="5"/>
        <v>6.566325144175706E-09</v>
      </c>
      <c r="I25" s="74">
        <f t="shared" si="6"/>
        <v>-81.82677616150514</v>
      </c>
    </row>
    <row r="26" spans="3:9" ht="12.75">
      <c r="C26">
        <f t="shared" si="0"/>
        <v>294</v>
      </c>
      <c r="D26" s="10">
        <f t="shared" si="1"/>
        <v>-30.076199999999904</v>
      </c>
      <c r="E26" s="5">
        <f t="shared" si="2"/>
        <v>0.9510565162950635</v>
      </c>
      <c r="F26" s="6">
        <f t="shared" si="3"/>
        <v>-0.9876883405951338</v>
      </c>
      <c r="G26" s="74">
        <f t="shared" si="4"/>
        <v>-14781049.730661225</v>
      </c>
      <c r="H26" s="76">
        <f t="shared" si="5"/>
        <v>4.1315934722123195E-09</v>
      </c>
      <c r="I26" s="74">
        <f t="shared" si="6"/>
        <v>-83.83882417418775</v>
      </c>
    </row>
    <row r="27" spans="3:9" ht="12.75">
      <c r="C27">
        <f t="shared" si="0"/>
        <v>293</v>
      </c>
      <c r="D27" s="10">
        <f t="shared" si="1"/>
        <v>-29.973899999999905</v>
      </c>
      <c r="E27" s="5">
        <f t="shared" si="2"/>
        <v>0.8090169943747751</v>
      </c>
      <c r="F27" s="6">
        <f t="shared" si="3"/>
        <v>-0.98325490756395</v>
      </c>
      <c r="G27" s="74">
        <f t="shared" si="4"/>
        <v>-17160351.137808815</v>
      </c>
      <c r="H27" s="76">
        <f t="shared" si="5"/>
        <v>2.1982183449590135E-09</v>
      </c>
      <c r="I27" s="74">
        <f t="shared" si="6"/>
        <v>-86.57929172103042</v>
      </c>
    </row>
    <row r="28" spans="3:9" ht="12.75">
      <c r="C28">
        <f t="shared" si="0"/>
        <v>292</v>
      </c>
      <c r="D28" s="10">
        <f t="shared" si="1"/>
        <v>-29.871599999999905</v>
      </c>
      <c r="E28" s="5">
        <f t="shared" si="2"/>
        <v>0.5877852522922461</v>
      </c>
      <c r="F28" s="6">
        <f t="shared" si="3"/>
        <v>-0.9781476007338006</v>
      </c>
      <c r="G28" s="74">
        <f t="shared" si="4"/>
        <v>-19511347.692941193</v>
      </c>
      <c r="H28" s="76">
        <f t="shared" si="5"/>
        <v>8.882746251396668E-10</v>
      </c>
      <c r="I28" s="74">
        <f t="shared" si="6"/>
        <v>-90.51452743969192</v>
      </c>
    </row>
    <row r="29" spans="3:9" ht="12.75">
      <c r="C29">
        <f t="shared" si="0"/>
        <v>291</v>
      </c>
      <c r="D29" s="10">
        <f t="shared" si="1"/>
        <v>-29.769299999999905</v>
      </c>
      <c r="E29" s="5">
        <f t="shared" si="2"/>
        <v>0.3090169943746788</v>
      </c>
      <c r="F29" s="6">
        <f t="shared" si="3"/>
        <v>-0.9723699203976708</v>
      </c>
      <c r="G29" s="74">
        <f t="shared" si="4"/>
        <v>-21832514.074739374</v>
      </c>
      <c r="H29" s="76">
        <f t="shared" si="5"/>
        <v>1.9377417467768373E-10</v>
      </c>
      <c r="I29" s="74">
        <f t="shared" si="6"/>
        <v>-97.12704104180695</v>
      </c>
    </row>
    <row r="30" spans="3:9" ht="12.75">
      <c r="C30">
        <f t="shared" si="0"/>
        <v>290</v>
      </c>
      <c r="D30" s="10">
        <f t="shared" si="1"/>
        <v>-29.666999999999906</v>
      </c>
      <c r="E30" s="5">
        <f t="shared" si="2"/>
        <v>-2.8421731114447457E-13</v>
      </c>
      <c r="F30" s="6">
        <f t="shared" si="3"/>
        <v>-0.9659258262890619</v>
      </c>
      <c r="G30" s="74">
        <f t="shared" si="4"/>
        <v>-24122356.68553413</v>
      </c>
      <c r="H30" s="76">
        <f t="shared" si="5"/>
        <v>1.3250271377017941E-34</v>
      </c>
      <c r="I30" s="74">
        <f t="shared" si="6"/>
        <v>-338.7777522690948</v>
      </c>
    </row>
    <row r="31" spans="3:9" ht="12.75">
      <c r="C31">
        <f t="shared" si="0"/>
        <v>289</v>
      </c>
      <c r="D31" s="10">
        <f t="shared" si="1"/>
        <v>-29.564699999999906</v>
      </c>
      <c r="E31" s="5">
        <f t="shared" si="2"/>
        <v>-0.3090169943752194</v>
      </c>
      <c r="F31" s="6">
        <f t="shared" si="3"/>
        <v>-0.958819734868186</v>
      </c>
      <c r="G31" s="74">
        <f t="shared" si="4"/>
        <v>-26379414.60831805</v>
      </c>
      <c r="H31" s="76">
        <f t="shared" si="5"/>
        <v>1.2905771837853623E-10</v>
      </c>
      <c r="I31" s="74">
        <f t="shared" si="6"/>
        <v>-98.89216017087026</v>
      </c>
    </row>
    <row r="32" spans="3:9" ht="12.75">
      <c r="C32">
        <f t="shared" si="0"/>
        <v>288</v>
      </c>
      <c r="D32" s="10">
        <f t="shared" si="1"/>
        <v>-29.462399999999906</v>
      </c>
      <c r="E32" s="5">
        <f t="shared" si="2"/>
        <v>-0.587785252292706</v>
      </c>
      <c r="F32" s="6">
        <f t="shared" si="3"/>
        <v>-0.9510565162951458</v>
      </c>
      <c r="G32" s="74">
        <f t="shared" si="4"/>
        <v>-28602260.533674717</v>
      </c>
      <c r="H32" s="76">
        <f t="shared" si="5"/>
        <v>3.907733508019504E-10</v>
      </c>
      <c r="I32" s="74">
        <f t="shared" si="6"/>
        <v>-94.08075061110603</v>
      </c>
    </row>
    <row r="33" spans="3:9" ht="12.75">
      <c r="C33">
        <f t="shared" si="0"/>
        <v>287</v>
      </c>
      <c r="D33" s="10">
        <f t="shared" si="1"/>
        <v>-29.360099999999907</v>
      </c>
      <c r="E33" s="5">
        <f t="shared" si="2"/>
        <v>-0.8090169943751176</v>
      </c>
      <c r="F33" s="6">
        <f t="shared" si="3"/>
        <v>-0.94264149109217</v>
      </c>
      <c r="G33" s="74">
        <f t="shared" si="4"/>
        <v>-30789501.65604119</v>
      </c>
      <c r="H33" s="76">
        <f t="shared" si="5"/>
        <v>6.275938900084644E-10</v>
      </c>
      <c r="I33" s="74">
        <f t="shared" si="6"/>
        <v>-92.02321293173893</v>
      </c>
    </row>
    <row r="34" spans="3:9" ht="12.75">
      <c r="C34">
        <f t="shared" si="0"/>
        <v>286</v>
      </c>
      <c r="D34" s="10">
        <f t="shared" si="1"/>
        <v>-29.257799999999907</v>
      </c>
      <c r="E34" s="5">
        <f t="shared" si="2"/>
        <v>-0.9510565162952392</v>
      </c>
      <c r="F34" s="6">
        <f t="shared" si="3"/>
        <v>-0.9335804264971933</v>
      </c>
      <c r="G34" s="74">
        <f t="shared" si="4"/>
        <v>-32939780.53874542</v>
      </c>
      <c r="H34" s="76">
        <f t="shared" si="5"/>
        <v>7.43276423726667E-10</v>
      </c>
      <c r="I34" s="74">
        <f t="shared" si="6"/>
        <v>-91.28849642533791</v>
      </c>
    </row>
    <row r="35" spans="3:9" ht="12.75">
      <c r="C35">
        <f t="shared" si="0"/>
        <v>285</v>
      </c>
      <c r="D35" s="10">
        <f t="shared" si="1"/>
        <v>-29.155499999999908</v>
      </c>
      <c r="E35" s="5">
        <f t="shared" si="2"/>
        <v>-1</v>
      </c>
      <c r="F35" s="6">
        <f t="shared" si="3"/>
        <v>-0.9238795325112776</v>
      </c>
      <c r="G35" s="74">
        <f t="shared" si="4"/>
        <v>-35051775.947288014</v>
      </c>
      <c r="H35" s="76">
        <f t="shared" si="5"/>
        <v>7.106999281858176E-10</v>
      </c>
      <c r="I35" s="74">
        <f t="shared" si="6"/>
        <v>-91.48313728441778</v>
      </c>
    </row>
    <row r="36" spans="3:9" ht="12.75">
      <c r="C36">
        <f t="shared" si="0"/>
        <v>284</v>
      </c>
      <c r="D36" s="10">
        <f t="shared" si="1"/>
        <v>-29.053199999999908</v>
      </c>
      <c r="E36" s="5">
        <f t="shared" si="2"/>
        <v>-0.9510565162950668</v>
      </c>
      <c r="F36" s="6">
        <f t="shared" si="3"/>
        <v>-0.9135454576425911</v>
      </c>
      <c r="G36" s="74">
        <f t="shared" si="4"/>
        <v>-37124203.65036151</v>
      </c>
      <c r="H36" s="76">
        <f t="shared" si="5"/>
        <v>5.603176682417245E-10</v>
      </c>
      <c r="I36" s="74">
        <f t="shared" si="6"/>
        <v>-92.51565682906505</v>
      </c>
    </row>
    <row r="37" spans="3:9" ht="12.75">
      <c r="C37">
        <f t="shared" si="0"/>
        <v>283</v>
      </c>
      <c r="D37" s="10">
        <f t="shared" si="1"/>
        <v>-28.95089999999991</v>
      </c>
      <c r="E37" s="5">
        <f t="shared" si="2"/>
        <v>-0.8090169943747815</v>
      </c>
      <c r="F37" s="6">
        <f t="shared" si="3"/>
        <v>-0.9025852843498502</v>
      </c>
      <c r="G37" s="74">
        <f t="shared" si="4"/>
        <v>-39155817.188132785</v>
      </c>
      <c r="H37" s="76">
        <f t="shared" si="5"/>
        <v>3.557745152615559E-10</v>
      </c>
      <c r="I37" s="74">
        <f t="shared" si="6"/>
        <v>-94.48825164396206</v>
      </c>
    </row>
    <row r="38" spans="3:9" ht="12.75">
      <c r="C38">
        <f t="shared" si="0"/>
        <v>282</v>
      </c>
      <c r="D38" s="10">
        <f t="shared" si="1"/>
        <v>-28.84859999999991</v>
      </c>
      <c r="E38" s="5">
        <f t="shared" si="2"/>
        <v>-0.5877852522922433</v>
      </c>
      <c r="F38" s="6">
        <f t="shared" si="3"/>
        <v>-0.8910065241883568</v>
      </c>
      <c r="G38" s="74">
        <f t="shared" si="4"/>
        <v>-41145408.60733659</v>
      </c>
      <c r="H38" s="76">
        <f t="shared" si="5"/>
        <v>1.6574178557258893E-10</v>
      </c>
      <c r="I38" s="74">
        <f t="shared" si="6"/>
        <v>-97.80567986717459</v>
      </c>
    </row>
    <row r="39" spans="3:9" ht="12.75">
      <c r="C39">
        <f t="shared" si="0"/>
        <v>281</v>
      </c>
      <c r="D39" s="10">
        <f t="shared" si="1"/>
        <v>-28.74629999999991</v>
      </c>
      <c r="E39" s="5">
        <f t="shared" si="2"/>
        <v>-0.30901699437467556</v>
      </c>
      <c r="F39" s="6">
        <f t="shared" si="3"/>
        <v>-0.8788171126619537</v>
      </c>
      <c r="G39" s="74">
        <f t="shared" si="4"/>
        <v>-43091809.16275871</v>
      </c>
      <c r="H39" s="76">
        <f t="shared" si="5"/>
        <v>4.0630102349048034E-11</v>
      </c>
      <c r="I39" s="74">
        <f t="shared" si="6"/>
        <v>-103.91152083664954</v>
      </c>
    </row>
    <row r="40" spans="3:9" ht="12.75">
      <c r="C40">
        <f t="shared" si="0"/>
        <v>280</v>
      </c>
      <c r="D40" s="10">
        <f t="shared" si="1"/>
        <v>-28.64399999999991</v>
      </c>
      <c r="E40" s="5">
        <f t="shared" si="2"/>
        <v>2.734366552625822E-13</v>
      </c>
      <c r="F40" s="6">
        <f t="shared" si="3"/>
        <v>-0.8660254037844273</v>
      </c>
      <c r="G40" s="74">
        <f t="shared" si="4"/>
        <v>-44993889.98471465</v>
      </c>
      <c r="H40" s="76">
        <f t="shared" si="5"/>
        <v>2.8336308950575116E-35</v>
      </c>
      <c r="I40" s="74">
        <f t="shared" si="6"/>
        <v>-345.47656721018535</v>
      </c>
    </row>
    <row r="41" spans="3:9" ht="12.75">
      <c r="C41">
        <f t="shared" si="0"/>
        <v>279</v>
      </c>
      <c r="D41" s="10">
        <f t="shared" si="1"/>
        <v>-28.54169999999991</v>
      </c>
      <c r="E41" s="5">
        <f t="shared" si="2"/>
        <v>0.30901699437520913</v>
      </c>
      <c r="F41" s="6">
        <f t="shared" si="3"/>
        <v>-0.8526401643540802</v>
      </c>
      <c r="G41" s="74">
        <f t="shared" si="4"/>
        <v>-46850562.71215847</v>
      </c>
      <c r="H41" s="76">
        <f t="shared" si="5"/>
        <v>3.23550676462713E-11</v>
      </c>
      <c r="I41" s="74">
        <f t="shared" si="6"/>
        <v>-104.90057687840796</v>
      </c>
    </row>
    <row r="42" spans="3:9" ht="12.75">
      <c r="C42">
        <f t="shared" si="0"/>
        <v>278</v>
      </c>
      <c r="D42" s="10">
        <f t="shared" si="1"/>
        <v>-28.43939999999991</v>
      </c>
      <c r="E42" s="5">
        <f t="shared" si="2"/>
        <v>0.5877852522926972</v>
      </c>
      <c r="F42" s="6">
        <f t="shared" si="3"/>
        <v>-0.8386705679454115</v>
      </c>
      <c r="G42" s="74">
        <f t="shared" si="4"/>
        <v>-48660780.09108226</v>
      </c>
      <c r="H42" s="76">
        <f t="shared" si="5"/>
        <v>1.0498751952575845E-10</v>
      </c>
      <c r="I42" s="74">
        <f t="shared" si="6"/>
        <v>-99.78862324960987</v>
      </c>
    </row>
    <row r="43" spans="3:9" ht="12.75">
      <c r="C43">
        <f t="shared" si="0"/>
        <v>277</v>
      </c>
      <c r="D43" s="10">
        <f t="shared" si="1"/>
        <v>-28.33709999999991</v>
      </c>
      <c r="E43" s="5">
        <f t="shared" si="2"/>
        <v>0.8090169943751112</v>
      </c>
      <c r="F43" s="6">
        <f t="shared" si="3"/>
        <v>-0.8241261886220025</v>
      </c>
      <c r="G43" s="74">
        <f t="shared" si="4"/>
        <v>-50423536.53790003</v>
      </c>
      <c r="H43" s="76">
        <f t="shared" si="5"/>
        <v>1.7885939129497427E-10</v>
      </c>
      <c r="I43" s="74">
        <f t="shared" si="6"/>
        <v>-97.47488251598283</v>
      </c>
    </row>
    <row r="44" spans="3:9" ht="12.75">
      <c r="C44">
        <f t="shared" si="0"/>
        <v>276</v>
      </c>
      <c r="D44" s="10">
        <f t="shared" si="1"/>
        <v>-28.23479999999991</v>
      </c>
      <c r="E44" s="5">
        <f t="shared" si="2"/>
        <v>0.9510565162952402</v>
      </c>
      <c r="F44" s="6">
        <f t="shared" si="3"/>
        <v>-0.8090169943749337</v>
      </c>
      <c r="G44" s="74">
        <f t="shared" si="4"/>
        <v>-52137868.66753345</v>
      </c>
      <c r="H44" s="76">
        <f t="shared" si="5"/>
        <v>2.227906837939003E-10</v>
      </c>
      <c r="I44" s="74">
        <f t="shared" si="6"/>
        <v>-96.52102973558871</v>
      </c>
    </row>
    <row r="45" spans="3:9" ht="12.75">
      <c r="C45">
        <f t="shared" si="0"/>
        <v>275</v>
      </c>
      <c r="D45" s="10">
        <f t="shared" si="1"/>
        <v>-28.13249999999991</v>
      </c>
      <c r="E45" s="5">
        <f t="shared" si="2"/>
        <v>1</v>
      </c>
      <c r="F45" s="6">
        <f t="shared" si="3"/>
        <v>-0.7933533402912208</v>
      </c>
      <c r="G45" s="74">
        <f t="shared" si="4"/>
        <v>-53802855.78594892</v>
      </c>
      <c r="H45" s="76">
        <f t="shared" si="5"/>
        <v>2.2243252239436769E-10</v>
      </c>
      <c r="I45" s="74">
        <f t="shared" si="6"/>
        <v>-96.5280171320604</v>
      </c>
    </row>
    <row r="46" spans="3:9" ht="12.75">
      <c r="C46">
        <f t="shared" si="0"/>
        <v>274</v>
      </c>
      <c r="D46" s="10">
        <f t="shared" si="1"/>
        <v>-28.030199999999912</v>
      </c>
      <c r="E46" s="5">
        <f t="shared" si="2"/>
        <v>0.9510565162950746</v>
      </c>
      <c r="F46" s="6">
        <f t="shared" si="3"/>
        <v>-0.7771459614569566</v>
      </c>
      <c r="G46" s="74">
        <f t="shared" si="4"/>
        <v>-55417620.34692303</v>
      </c>
      <c r="H46" s="76">
        <f t="shared" si="5"/>
        <v>1.8196913372347685E-10</v>
      </c>
      <c r="I46" s="74">
        <f t="shared" si="6"/>
        <v>-97.40002272401816</v>
      </c>
    </row>
    <row r="47" spans="3:9" ht="12.75">
      <c r="C47">
        <f t="shared" si="0"/>
        <v>273</v>
      </c>
      <c r="D47" s="10">
        <f t="shared" si="1"/>
        <v>-27.927899999999912</v>
      </c>
      <c r="E47" s="5">
        <f t="shared" si="2"/>
        <v>0.8090169943747961</v>
      </c>
      <c r="F47" s="6">
        <f t="shared" si="3"/>
        <v>-0.760405965600016</v>
      </c>
      <c r="G47" s="74">
        <f t="shared" si="4"/>
        <v>-56981328.37284334</v>
      </c>
      <c r="H47" s="76">
        <f t="shared" si="5"/>
        <v>1.1923858528365339E-10</v>
      </c>
      <c r="I47" s="74">
        <f t="shared" si="6"/>
        <v>-99.23583185332694</v>
      </c>
    </row>
    <row r="48" spans="3:9" ht="12.75">
      <c r="C48">
        <f t="shared" si="0"/>
        <v>272</v>
      </c>
      <c r="D48" s="10">
        <f t="shared" si="1"/>
        <v>-27.825599999999913</v>
      </c>
      <c r="E48" s="5">
        <f t="shared" si="2"/>
        <v>0.5877852522922635</v>
      </c>
      <c r="F48" s="6">
        <f t="shared" si="3"/>
        <v>-0.7431448254773788</v>
      </c>
      <c r="G48" s="74">
        <f t="shared" si="4"/>
        <v>-58493189.839378595</v>
      </c>
      <c r="H48" s="76">
        <f t="shared" si="5"/>
        <v>5.704916724746225E-11</v>
      </c>
      <c r="I48" s="74">
        <f t="shared" si="6"/>
        <v>-102.43750690640536</v>
      </c>
    </row>
    <row r="49" spans="3:9" ht="12.75">
      <c r="C49">
        <f t="shared" si="0"/>
        <v>271</v>
      </c>
      <c r="D49" s="10">
        <f t="shared" si="1"/>
        <v>-27.723299999999913</v>
      </c>
      <c r="E49" s="5">
        <f t="shared" si="2"/>
        <v>0.3090169943746993</v>
      </c>
      <c r="F49" s="6">
        <f t="shared" si="3"/>
        <v>-0.7253743710122716</v>
      </c>
      <c r="G49" s="74">
        <f t="shared" si="4"/>
        <v>-59952459.02388451</v>
      </c>
      <c r="H49" s="76">
        <f t="shared" si="5"/>
        <v>1.4300485237999688E-11</v>
      </c>
      <c r="I49" s="74">
        <f t="shared" si="6"/>
        <v>-108.4464922598876</v>
      </c>
    </row>
    <row r="50" spans="3:9" ht="12.75">
      <c r="C50">
        <f t="shared" si="0"/>
        <v>270</v>
      </c>
      <c r="D50" s="10">
        <f t="shared" si="1"/>
        <v>-27.620999999999913</v>
      </c>
      <c r="E50" s="5">
        <f t="shared" si="2"/>
        <v>-2.6265599938068984E-13</v>
      </c>
      <c r="F50" s="6">
        <f t="shared" si="3"/>
        <v>-0.707106781186531</v>
      </c>
      <c r="G50" s="74">
        <f t="shared" si="4"/>
        <v>-61358434.81743735</v>
      </c>
      <c r="H50" s="76">
        <f t="shared" si="5"/>
        <v>9.37285163876108E-36</v>
      </c>
      <c r="I50" s="74">
        <f t="shared" si="6"/>
        <v>-350.2812825729117</v>
      </c>
    </row>
    <row r="51" spans="3:9" ht="12.75">
      <c r="C51">
        <f t="shared" si="0"/>
        <v>269</v>
      </c>
      <c r="D51" s="10">
        <f t="shared" si="1"/>
        <v>-27.518699999999914</v>
      </c>
      <c r="E51" s="5">
        <f t="shared" si="2"/>
        <v>-0.3090169943751989</v>
      </c>
      <c r="F51" s="6">
        <f t="shared" si="3"/>
        <v>-0.6883545756937369</v>
      </c>
      <c r="G51" s="74">
        <f t="shared" si="4"/>
        <v>-62710461.00041839</v>
      </c>
      <c r="H51" s="76">
        <f t="shared" si="5"/>
        <v>1.1770225473424623E-11</v>
      </c>
      <c r="I51" s="74">
        <f t="shared" si="6"/>
        <v>-109.29215217621629</v>
      </c>
    </row>
    <row r="52" spans="3:9" ht="12.75">
      <c r="C52">
        <f t="shared" si="0"/>
        <v>268</v>
      </c>
      <c r="D52" s="10">
        <f t="shared" si="1"/>
        <v>-27.416399999999914</v>
      </c>
      <c r="E52" s="5">
        <f t="shared" si="2"/>
        <v>-0.587785252292677</v>
      </c>
      <c r="F52" s="6">
        <f t="shared" si="3"/>
        <v>-0.6691306063588419</v>
      </c>
      <c r="G52" s="74">
        <f t="shared" si="4"/>
        <v>-64007926.48160072</v>
      </c>
      <c r="H52" s="76">
        <f t="shared" si="5"/>
        <v>3.8624891946685287E-11</v>
      </c>
      <c r="I52" s="74">
        <f t="shared" si="6"/>
        <v>-104.1313272250624</v>
      </c>
    </row>
    <row r="53" spans="3:9" ht="12.75">
      <c r="C53">
        <f t="shared" si="0"/>
        <v>267</v>
      </c>
      <c r="D53" s="10">
        <f t="shared" si="1"/>
        <v>-27.314099999999915</v>
      </c>
      <c r="E53" s="5">
        <f t="shared" si="2"/>
        <v>-0.8090169943750966</v>
      </c>
      <c r="F53" s="6">
        <f t="shared" si="3"/>
        <v>-0.6494480483301669</v>
      </c>
      <c r="G53" s="74">
        <f t="shared" si="4"/>
        <v>-65250265.50071945</v>
      </c>
      <c r="H53" s="76">
        <f t="shared" si="5"/>
        <v>6.633079288461297E-11</v>
      </c>
      <c r="I53" s="74">
        <f t="shared" si="6"/>
        <v>-101.7828481133491</v>
      </c>
    </row>
    <row r="54" spans="3:9" ht="12.75">
      <c r="C54">
        <f t="shared" si="0"/>
        <v>266</v>
      </c>
      <c r="D54" s="10">
        <f t="shared" si="1"/>
        <v>-27.211799999999915</v>
      </c>
      <c r="E54" s="5">
        <f t="shared" si="2"/>
        <v>-0.9510565162952326</v>
      </c>
      <c r="F54" s="6">
        <f t="shared" si="3"/>
        <v>-0.6293203910498202</v>
      </c>
      <c r="G54" s="74">
        <f t="shared" si="4"/>
        <v>-66436957.79453303</v>
      </c>
      <c r="H54" s="76">
        <f t="shared" si="5"/>
        <v>8.302567545356156E-11</v>
      </c>
      <c r="I54" s="74">
        <f t="shared" si="6"/>
        <v>-100.80787582521972</v>
      </c>
    </row>
    <row r="55" spans="3:9" ht="12.75">
      <c r="C55">
        <f t="shared" si="0"/>
        <v>265</v>
      </c>
      <c r="D55" s="10">
        <f t="shared" si="1"/>
        <v>-27.109499999999915</v>
      </c>
      <c r="E55" s="5">
        <f t="shared" si="2"/>
        <v>-1</v>
      </c>
      <c r="F55" s="6">
        <f t="shared" si="3"/>
        <v>-0.6087614290087029</v>
      </c>
      <c r="G55" s="74">
        <f t="shared" si="4"/>
        <v>-67567528.72641617</v>
      </c>
      <c r="H55" s="76">
        <f t="shared" si="5"/>
        <v>8.304123883084114E-11</v>
      </c>
      <c r="I55" s="74">
        <f t="shared" si="6"/>
        <v>-100.80706180529033</v>
      </c>
    </row>
    <row r="56" spans="3:9" ht="12.75">
      <c r="C56">
        <f t="shared" si="0"/>
        <v>264</v>
      </c>
      <c r="D56" s="10">
        <f t="shared" si="1"/>
        <v>-27.007199999999916</v>
      </c>
      <c r="E56" s="5">
        <f t="shared" si="2"/>
        <v>-0.9510565162950735</v>
      </c>
      <c r="F56" s="6">
        <f t="shared" si="3"/>
        <v>-0.5877852522924549</v>
      </c>
      <c r="G56" s="74">
        <f t="shared" si="4"/>
        <v>-68641549.37954925</v>
      </c>
      <c r="H56" s="76">
        <f t="shared" si="5"/>
        <v>6.785025741696367E-11</v>
      </c>
      <c r="I56" s="74">
        <f t="shared" si="6"/>
        <v>-101.68448500332103</v>
      </c>
    </row>
    <row r="57" spans="3:9" ht="12.75">
      <c r="C57">
        <f t="shared" si="0"/>
        <v>263</v>
      </c>
      <c r="D57" s="10">
        <f t="shared" si="1"/>
        <v>-26.904899999999916</v>
      </c>
      <c r="E57" s="5">
        <f t="shared" si="2"/>
        <v>-0.8090169943747941</v>
      </c>
      <c r="F57" s="6">
        <f t="shared" si="3"/>
        <v>-0.5664062369248142</v>
      </c>
      <c r="G57" s="74">
        <f t="shared" si="4"/>
        <v>-69658636.6138001</v>
      </c>
      <c r="H57" s="76">
        <f t="shared" si="5"/>
        <v>4.426872731903904E-11</v>
      </c>
      <c r="I57" s="74">
        <f t="shared" si="6"/>
        <v>-103.53902963367064</v>
      </c>
    </row>
    <row r="58" spans="3:9" ht="12.75">
      <c r="C58">
        <f t="shared" si="0"/>
        <v>262</v>
      </c>
      <c r="D58" s="10">
        <f t="shared" si="1"/>
        <v>-26.802599999999916</v>
      </c>
      <c r="E58" s="5">
        <f t="shared" si="2"/>
        <v>-0.5877852522922722</v>
      </c>
      <c r="F58" s="6">
        <f t="shared" si="3"/>
        <v>-0.5446390350150094</v>
      </c>
      <c r="G58" s="74">
        <f t="shared" si="4"/>
        <v>-70618453.08642171</v>
      </c>
      <c r="H58" s="76">
        <f t="shared" si="5"/>
        <v>2.102297304481509E-11</v>
      </c>
      <c r="I58" s="74">
        <f t="shared" si="6"/>
        <v>-106.77305866535418</v>
      </c>
    </row>
    <row r="59" spans="3:9" ht="12.75">
      <c r="C59">
        <f t="shared" si="0"/>
        <v>261</v>
      </c>
      <c r="D59" s="10">
        <f t="shared" si="1"/>
        <v>-26.700299999999917</v>
      </c>
      <c r="E59" s="5">
        <f t="shared" si="2"/>
        <v>-0.30901699437470953</v>
      </c>
      <c r="F59" s="6">
        <f t="shared" si="3"/>
        <v>-0.5224985647159308</v>
      </c>
      <c r="G59" s="74">
        <f t="shared" si="4"/>
        <v>-71520707.2367176</v>
      </c>
      <c r="H59" s="76">
        <f t="shared" si="5"/>
        <v>5.21371112649814E-12</v>
      </c>
      <c r="I59" s="74">
        <f t="shared" si="6"/>
        <v>-112.8285303523967</v>
      </c>
    </row>
    <row r="60" spans="3:9" ht="12.75">
      <c r="C60">
        <f t="shared" si="0"/>
        <v>260</v>
      </c>
      <c r="D60" s="10">
        <f t="shared" si="1"/>
        <v>-26.597999999999917</v>
      </c>
      <c r="E60" s="5">
        <f t="shared" si="2"/>
        <v>2.518753434987975E-13</v>
      </c>
      <c r="F60" s="6">
        <f t="shared" si="3"/>
        <v>-0.49999999999998157</v>
      </c>
      <c r="G60" s="74">
        <f t="shared" si="4"/>
        <v>-72365153.23485325</v>
      </c>
      <c r="H60" s="76">
        <f t="shared" si="5"/>
        <v>3.098332208790843E-36</v>
      </c>
      <c r="I60" s="74">
        <f t="shared" si="6"/>
        <v>-355.08872018239293</v>
      </c>
    </row>
    <row r="61" spans="3:9" ht="12.75">
      <c r="C61">
        <f t="shared" si="0"/>
        <v>259</v>
      </c>
      <c r="D61" s="10">
        <f t="shared" si="1"/>
        <v>-26.495699999999918</v>
      </c>
      <c r="E61" s="5">
        <f t="shared" si="2"/>
        <v>0.30901699437518865</v>
      </c>
      <c r="F61" s="6">
        <f t="shared" si="3"/>
        <v>-0.4771587602595896</v>
      </c>
      <c r="G61" s="74">
        <f t="shared" si="4"/>
        <v>-73151590.89502251</v>
      </c>
      <c r="H61" s="76">
        <f t="shared" si="5"/>
        <v>4.156412228059597E-12</v>
      </c>
      <c r="I61" s="74">
        <f t="shared" si="6"/>
        <v>-113.81281386164581</v>
      </c>
    </row>
    <row r="62" spans="3:9" ht="12.75">
      <c r="C62">
        <f t="shared" si="0"/>
        <v>258</v>
      </c>
      <c r="D62" s="10">
        <f t="shared" si="1"/>
        <v>-26.393399999999918</v>
      </c>
      <c r="E62" s="5">
        <f t="shared" si="2"/>
        <v>0.5877852522926797</v>
      </c>
      <c r="F62" s="6">
        <f t="shared" si="3"/>
        <v>-0.45399049973952754</v>
      </c>
      <c r="G62" s="74">
        <f t="shared" si="4"/>
        <v>-73879865.5532019</v>
      </c>
      <c r="H62" s="76">
        <f t="shared" si="5"/>
        <v>1.3346098970885743E-11</v>
      </c>
      <c r="I62" s="74">
        <f t="shared" si="6"/>
        <v>-108.7464565886857</v>
      </c>
    </row>
    <row r="63" spans="3:9" ht="12.75">
      <c r="C63">
        <f t="shared" si="0"/>
        <v>257</v>
      </c>
      <c r="D63" s="10">
        <f t="shared" si="1"/>
        <v>-26.29109999999992</v>
      </c>
      <c r="E63" s="5">
        <f t="shared" si="2"/>
        <v>0.8090169943750986</v>
      </c>
      <c r="F63" s="6">
        <f t="shared" si="3"/>
        <v>-0.43051109680827554</v>
      </c>
      <c r="G63" s="74">
        <f t="shared" si="4"/>
        <v>-74549867.90975514</v>
      </c>
      <c r="H63" s="76">
        <f t="shared" si="5"/>
        <v>2.232882483774048E-11</v>
      </c>
      <c r="I63" s="74">
        <f t="shared" si="6"/>
        <v>-106.51134133171942</v>
      </c>
    </row>
    <row r="64" spans="3:9" ht="12.75">
      <c r="C64">
        <f t="shared" si="0"/>
        <v>256</v>
      </c>
      <c r="D64" s="10">
        <f t="shared" si="1"/>
        <v>-26.18879999999992</v>
      </c>
      <c r="E64" s="5">
        <f t="shared" si="2"/>
        <v>0.9510565162952292</v>
      </c>
      <c r="F64" s="6">
        <f t="shared" si="3"/>
        <v>-0.40673664307578106</v>
      </c>
      <c r="G64" s="74">
        <f t="shared" si="4"/>
        <v>-75161533.8371762</v>
      </c>
      <c r="H64" s="76">
        <f t="shared" si="5"/>
        <v>2.709715004561749E-11</v>
      </c>
      <c r="I64" s="74">
        <f t="shared" si="6"/>
        <v>-105.67076383832182</v>
      </c>
    </row>
    <row r="65" spans="3:9" ht="12.75">
      <c r="C65">
        <f t="shared" si="0"/>
        <v>255</v>
      </c>
      <c r="D65" s="10">
        <f t="shared" si="1"/>
        <v>-26.08649999999992</v>
      </c>
      <c r="E65" s="5">
        <f t="shared" si="2"/>
        <v>1</v>
      </c>
      <c r="F65" s="6">
        <f t="shared" si="3"/>
        <v>-0.38268343236507024</v>
      </c>
      <c r="G65" s="74">
        <f t="shared" si="4"/>
        <v>-75714844.1532857</v>
      </c>
      <c r="H65" s="76">
        <f t="shared" si="5"/>
        <v>2.613321788278771E-11</v>
      </c>
      <c r="I65" s="74">
        <f t="shared" si="6"/>
        <v>-105.82807110644113</v>
      </c>
    </row>
    <row r="66" spans="3:9" ht="12.75">
      <c r="C66">
        <f t="shared" si="0"/>
        <v>254</v>
      </c>
      <c r="D66" s="10">
        <f t="shared" si="1"/>
        <v>-25.98419999999992</v>
      </c>
      <c r="E66" s="5">
        <f t="shared" si="2"/>
        <v>0.9510565162950768</v>
      </c>
      <c r="F66" s="6">
        <f t="shared" si="3"/>
        <v>-0.3583679495452804</v>
      </c>
      <c r="G66" s="74">
        <f t="shared" si="4"/>
        <v>-76209824.36022128</v>
      </c>
      <c r="H66" s="76">
        <f t="shared" si="5"/>
        <v>2.0460897842042658E-11</v>
      </c>
      <c r="I66" s="74">
        <f t="shared" si="6"/>
        <v>-106.8907531298508</v>
      </c>
    </row>
    <row r="67" spans="3:9" ht="12.75">
      <c r="C67">
        <f t="shared" si="0"/>
        <v>253</v>
      </c>
      <c r="D67" s="10">
        <f t="shared" si="1"/>
        <v>-25.88189999999992</v>
      </c>
      <c r="E67" s="5">
        <f t="shared" si="2"/>
        <v>0.8090169943748005</v>
      </c>
      <c r="F67" s="6">
        <f t="shared" si="3"/>
        <v>-0.33380685923375075</v>
      </c>
      <c r="G67" s="74">
        <f t="shared" si="4"/>
        <v>-76646544.34958969</v>
      </c>
      <c r="H67" s="76">
        <f t="shared" si="5"/>
        <v>1.2699782334064349E-11</v>
      </c>
      <c r="I67" s="74">
        <f t="shared" si="6"/>
        <v>-108.96203722502692</v>
      </c>
    </row>
    <row r="68" spans="3:9" ht="12.75">
      <c r="C68">
        <f t="shared" si="0"/>
        <v>252</v>
      </c>
      <c r="D68" s="10">
        <f t="shared" si="1"/>
        <v>-25.77959999999992</v>
      </c>
      <c r="E68" s="5">
        <f t="shared" si="2"/>
        <v>0.5877852522922694</v>
      </c>
      <c r="F68" s="6">
        <f t="shared" si="3"/>
        <v>-0.3090169943749269</v>
      </c>
      <c r="G68" s="74">
        <f t="shared" si="4"/>
        <v>-77025118.0741717</v>
      </c>
      <c r="H68" s="76">
        <f t="shared" si="5"/>
        <v>5.688699419007889E-12</v>
      </c>
      <c r="I68" s="74">
        <f t="shared" si="6"/>
        <v>-112.44987012991756</v>
      </c>
    </row>
    <row r="69" spans="3:9" ht="12.75">
      <c r="C69">
        <f t="shared" si="0"/>
        <v>251</v>
      </c>
      <c r="D69" s="10">
        <f t="shared" si="1"/>
        <v>-25.67729999999992</v>
      </c>
      <c r="E69" s="5">
        <f t="shared" si="2"/>
        <v>0.3090169943747063</v>
      </c>
      <c r="F69" s="6">
        <f t="shared" si="3"/>
        <v>-0.2840153447039018</v>
      </c>
      <c r="G69" s="74">
        <f t="shared" si="4"/>
        <v>-77345703.18659759</v>
      </c>
      <c r="H69" s="76">
        <f t="shared" si="5"/>
        <v>1.3171995896860835E-12</v>
      </c>
      <c r="I69" s="74">
        <f t="shared" si="6"/>
        <v>-118.803484132449</v>
      </c>
    </row>
    <row r="70" spans="3:9" ht="12.75">
      <c r="C70">
        <f t="shared" si="0"/>
        <v>250</v>
      </c>
      <c r="D70" s="10">
        <f t="shared" si="1"/>
        <v>-25.57499999999992</v>
      </c>
      <c r="E70" s="5">
        <f t="shared" si="2"/>
        <v>-2.268838329017031E-13</v>
      </c>
      <c r="F70" s="6">
        <f t="shared" si="3"/>
        <v>-0.25881904510250137</v>
      </c>
      <c r="G70" s="74">
        <f t="shared" si="4"/>
        <v>-77608500.64543475</v>
      </c>
      <c r="H70" s="76">
        <f t="shared" si="5"/>
        <v>5.856748962379877E-37</v>
      </c>
      <c r="I70" s="74">
        <f t="shared" si="6"/>
        <v>-362.3234339072186</v>
      </c>
    </row>
    <row r="71" spans="3:9" ht="12.75">
      <c r="C71">
        <f t="shared" si="0"/>
        <v>249</v>
      </c>
      <c r="D71" s="10">
        <f t="shared" si="1"/>
        <v>-25.47269999999992</v>
      </c>
      <c r="E71" s="5">
        <f t="shared" si="2"/>
        <v>-0.3090169943751649</v>
      </c>
      <c r="F71" s="6">
        <f t="shared" si="3"/>
        <v>-0.23344536385588574</v>
      </c>
      <c r="G71" s="74">
        <f t="shared" si="4"/>
        <v>-77813754.28915362</v>
      </c>
      <c r="H71" s="76">
        <f t="shared" si="5"/>
        <v>8.792211570856001E-13</v>
      </c>
      <c r="I71" s="74">
        <f t="shared" si="6"/>
        <v>-120.55901869839599</v>
      </c>
    </row>
    <row r="72" spans="3:9" ht="12.75">
      <c r="C72">
        <f t="shared" si="0"/>
        <v>248</v>
      </c>
      <c r="D72" s="10">
        <f t="shared" si="1"/>
        <v>-25.370399999999922</v>
      </c>
      <c r="E72" s="5">
        <f t="shared" si="2"/>
        <v>-0.5877852522926595</v>
      </c>
      <c r="F72" s="6">
        <f t="shared" si="3"/>
        <v>-0.2079116908177394</v>
      </c>
      <c r="G72" s="74">
        <f t="shared" si="4"/>
        <v>-77961750.37846085</v>
      </c>
      <c r="H72" s="76">
        <f t="shared" si="5"/>
        <v>2.513666529668647E-12</v>
      </c>
      <c r="I72" s="74">
        <f t="shared" si="6"/>
        <v>-115.99692337601043</v>
      </c>
    </row>
    <row r="73" spans="3:9" ht="12.75">
      <c r="C73">
        <f t="shared" si="0"/>
        <v>247</v>
      </c>
      <c r="D73" s="10">
        <f t="shared" si="1"/>
        <v>-25.268099999999922</v>
      </c>
      <c r="E73" s="5">
        <f t="shared" si="2"/>
        <v>-0.8090169943750839</v>
      </c>
      <c r="F73" s="6">
        <f t="shared" si="3"/>
        <v>-0.18223552549212726</v>
      </c>
      <c r="G73" s="74">
        <f t="shared" si="4"/>
        <v>-78052817.10751326</v>
      </c>
      <c r="H73" s="76">
        <f t="shared" si="5"/>
        <v>3.649890580611167E-12</v>
      </c>
      <c r="I73" s="74">
        <f t="shared" si="6"/>
        <v>-114.37720154981628</v>
      </c>
    </row>
    <row r="74" spans="3:9" ht="12.75">
      <c r="C74">
        <f t="shared" si="0"/>
        <v>246</v>
      </c>
      <c r="D74" s="10">
        <f t="shared" si="1"/>
        <v>-25.165799999999923</v>
      </c>
      <c r="E74" s="5">
        <f t="shared" si="2"/>
        <v>-0.9510565162952259</v>
      </c>
      <c r="F74" s="6">
        <f t="shared" si="3"/>
        <v>-0.15643446504021044</v>
      </c>
      <c r="G74" s="74">
        <f t="shared" si="4"/>
        <v>-78087324.0845476</v>
      </c>
      <c r="H74" s="76">
        <f t="shared" si="5"/>
        <v>3.713574033246876E-12</v>
      </c>
      <c r="I74" s="74">
        <f t="shared" si="6"/>
        <v>-114.3020791363337</v>
      </c>
    </row>
    <row r="75" spans="3:9" ht="12.75">
      <c r="C75">
        <f t="shared" si="0"/>
        <v>245</v>
      </c>
      <c r="D75" s="10">
        <f t="shared" si="1"/>
        <v>-25.063499999999923</v>
      </c>
      <c r="E75" s="5">
        <f t="shared" si="2"/>
        <v>-1</v>
      </c>
      <c r="F75" s="6">
        <f t="shared" si="3"/>
        <v>-0.1305261922200318</v>
      </c>
      <c r="G75" s="74">
        <f t="shared" si="4"/>
        <v>-78065681.78248395</v>
      </c>
      <c r="H75" s="76">
        <f t="shared" si="5"/>
        <v>2.859898745672588E-12</v>
      </c>
      <c r="I75" s="74">
        <f t="shared" si="6"/>
        <v>-115.43649342736029</v>
      </c>
    </row>
    <row r="76" spans="3:9" ht="12.75">
      <c r="C76">
        <f t="shared" si="0"/>
        <v>244</v>
      </c>
      <c r="D76" s="10">
        <f t="shared" si="1"/>
        <v>-24.961199999999923</v>
      </c>
      <c r="E76" s="5">
        <f t="shared" si="2"/>
        <v>-0.9510565162950846</v>
      </c>
      <c r="F76" s="6">
        <f t="shared" si="3"/>
        <v>-0.1045284632676335</v>
      </c>
      <c r="G76" s="74">
        <f t="shared" si="4"/>
        <v>-77988340.9600825</v>
      </c>
      <c r="H76" s="76">
        <f t="shared" si="5"/>
        <v>1.6622565487812728E-12</v>
      </c>
      <c r="I76" s="74">
        <f t="shared" si="6"/>
        <v>-117.79301947386067</v>
      </c>
    </row>
    <row r="77" spans="3:9" ht="12.75">
      <c r="C77">
        <f t="shared" si="0"/>
        <v>243</v>
      </c>
      <c r="D77" s="10">
        <f t="shared" si="1"/>
        <v>-24.858899999999924</v>
      </c>
      <c r="E77" s="5">
        <f t="shared" si="2"/>
        <v>-0.8090169943748151</v>
      </c>
      <c r="F77" s="6">
        <f t="shared" si="3"/>
        <v>-0.07845909572782567</v>
      </c>
      <c r="G77" s="74">
        <f t="shared" si="4"/>
        <v>-77855792.05425385</v>
      </c>
      <c r="H77" s="76">
        <f t="shared" si="5"/>
        <v>6.799792577951573E-13</v>
      </c>
      <c r="I77" s="74">
        <f t="shared" si="6"/>
        <v>-121.67504334885675</v>
      </c>
    </row>
    <row r="78" spans="3:9" ht="12.75">
      <c r="C78">
        <f t="shared" si="0"/>
        <v>242</v>
      </c>
      <c r="D78" s="10">
        <f t="shared" si="1"/>
        <v>-24.756599999999924</v>
      </c>
      <c r="E78" s="5">
        <f t="shared" si="2"/>
        <v>-0.5877852522922896</v>
      </c>
      <c r="F78" s="6">
        <f t="shared" si="3"/>
        <v>-0.05233595624292437</v>
      </c>
      <c r="G78" s="74">
        <f t="shared" si="4"/>
        <v>-77668564.5441445</v>
      </c>
      <c r="H78" s="76">
        <f t="shared" si="5"/>
        <v>1.6048068679602652E-13</v>
      </c>
      <c r="I78" s="74">
        <f t="shared" si="6"/>
        <v>-127.94577225705224</v>
      </c>
    </row>
    <row r="79" spans="3:9" ht="12.75">
      <c r="C79">
        <f t="shared" si="0"/>
        <v>241</v>
      </c>
      <c r="D79" s="10">
        <f t="shared" si="1"/>
        <v>-24.654299999999925</v>
      </c>
      <c r="E79" s="5">
        <f t="shared" si="2"/>
        <v>-0.30901699437473007</v>
      </c>
      <c r="F79" s="6">
        <f t="shared" si="3"/>
        <v>-0.026176948307853522</v>
      </c>
      <c r="G79" s="74">
        <f t="shared" si="4"/>
        <v>-77427226.2876385</v>
      </c>
      <c r="H79" s="76">
        <f t="shared" si="5"/>
        <v>1.1165829435144883E-14</v>
      </c>
      <c r="I79" s="74">
        <f t="shared" si="6"/>
        <v>-139.52109010548025</v>
      </c>
    </row>
    <row r="80" spans="3:9" ht="12.75">
      <c r="C80">
        <f t="shared" si="0"/>
        <v>240</v>
      </c>
      <c r="D80" s="10">
        <f t="shared" si="1"/>
        <v>-24.551999999999925</v>
      </c>
      <c r="E80" s="5">
        <f t="shared" si="2"/>
        <v>2.3031403173501275E-13</v>
      </c>
      <c r="F80" s="6">
        <f t="shared" si="3"/>
        <v>1.978495492438448E-14</v>
      </c>
      <c r="G80" s="74">
        <f t="shared" si="4"/>
        <v>-77132382.83093637</v>
      </c>
      <c r="H80" s="76">
        <f t="shared" si="5"/>
        <v>3.5703686753451784E-63</v>
      </c>
      <c r="I80" s="74">
        <f t="shared" si="6"/>
        <v>-624.4728693643652</v>
      </c>
    </row>
    <row r="81" spans="3:9" ht="12.75">
      <c r="C81">
        <f t="shared" si="0"/>
        <v>239</v>
      </c>
      <c r="D81" s="10">
        <f t="shared" si="1"/>
        <v>-24.449699999999925</v>
      </c>
      <c r="E81" s="5">
        <f t="shared" si="2"/>
        <v>0.3090169943751546</v>
      </c>
      <c r="F81" s="6">
        <f t="shared" si="3"/>
        <v>0.02617694830789219</v>
      </c>
      <c r="G81" s="74">
        <f t="shared" si="4"/>
        <v>-76784676.6918904</v>
      </c>
      <c r="H81" s="76">
        <f t="shared" si="5"/>
        <v>1.1353487148795517E-14</v>
      </c>
      <c r="I81" s="74">
        <f t="shared" si="6"/>
        <v>-139.44870727292087</v>
      </c>
    </row>
    <row r="82" spans="3:9" ht="12.75">
      <c r="C82">
        <f aca="true" t="shared" si="7" ref="C82:C117">1+C83</f>
        <v>238</v>
      </c>
      <c r="D82" s="10">
        <f aca="true" t="shared" si="8" ref="D82:D117">D83-df</f>
        <v>-24.347399999999926</v>
      </c>
      <c r="E82" s="5">
        <f aca="true" t="shared" si="9" ref="E82:E117">SIN((PI()*fakt*D82)/(fc_boc_2*fakt))</f>
        <v>0.5877852522926508</v>
      </c>
      <c r="F82" s="6">
        <f aca="true" t="shared" si="10" ref="F82:F117">SIN((PI()*fakt*D82)/(2*fs_2*fakt))</f>
        <v>0.052335956242963</v>
      </c>
      <c r="G82" s="74">
        <f aca="true" t="shared" si="11" ref="G82:G117">PI()*D82*fakt*COS((PI()*fakt*D82)/(2*fs_2*fakt))</f>
        <v>-76384786.61779484</v>
      </c>
      <c r="H82" s="76">
        <f aca="true" t="shared" si="12" ref="H82:H145">fc_boc_2*fakt*((F82*E82)/G82)^2*$I$12</f>
        <v>1.659203259223918E-13</v>
      </c>
      <c r="I82" s="74">
        <f aca="true" t="shared" si="13" ref="I82:I117">LOG10(H82)*10</f>
        <v>-127.80100407856209</v>
      </c>
    </row>
    <row r="83" spans="3:9" ht="12.75">
      <c r="C83">
        <f t="shared" si="7"/>
        <v>237</v>
      </c>
      <c r="D83" s="10">
        <f t="shared" si="8"/>
        <v>-24.245099999999926</v>
      </c>
      <c r="E83" s="5">
        <f t="shared" si="9"/>
        <v>0.8090169943750776</v>
      </c>
      <c r="F83" s="6">
        <f t="shared" si="10"/>
        <v>0.07845909572786422</v>
      </c>
      <c r="G83" s="74">
        <f t="shared" si="11"/>
        <v>-75933426.81834611</v>
      </c>
      <c r="H83" s="76">
        <f t="shared" si="12"/>
        <v>7.14844401602521E-13</v>
      </c>
      <c r="I83" s="74">
        <f t="shared" si="13"/>
        <v>-121.45788479708546</v>
      </c>
    </row>
    <row r="84" spans="3:9" ht="12.75">
      <c r="C84">
        <f t="shared" si="7"/>
        <v>236</v>
      </c>
      <c r="D84" s="10">
        <f t="shared" si="8"/>
        <v>-24.142799999999927</v>
      </c>
      <c r="E84" s="5">
        <f t="shared" si="9"/>
        <v>0.9510565162952226</v>
      </c>
      <c r="F84" s="6">
        <f t="shared" si="10"/>
        <v>0.10452846326767284</v>
      </c>
      <c r="G84" s="74">
        <f t="shared" si="11"/>
        <v>-75431346.17450571</v>
      </c>
      <c r="H84" s="76">
        <f t="shared" si="12"/>
        <v>1.7768619988571156E-12</v>
      </c>
      <c r="I84" s="74">
        <f t="shared" si="13"/>
        <v>-117.50346300648363</v>
      </c>
    </row>
    <row r="85" spans="3:9" ht="12.75">
      <c r="C85">
        <f t="shared" si="7"/>
        <v>235</v>
      </c>
      <c r="D85" s="10">
        <f t="shared" si="8"/>
        <v>-24.040499999999927</v>
      </c>
      <c r="E85" s="5">
        <f t="shared" si="9"/>
        <v>1</v>
      </c>
      <c r="F85" s="6">
        <f t="shared" si="10"/>
        <v>0.13052619222007106</v>
      </c>
      <c r="G85" s="74">
        <f t="shared" si="11"/>
        <v>-74879327.42401482</v>
      </c>
      <c r="H85" s="76">
        <f t="shared" si="12"/>
        <v>3.1084730141983194E-12</v>
      </c>
      <c r="I85" s="74">
        <f t="shared" si="13"/>
        <v>-115.0745289855017</v>
      </c>
    </row>
    <row r="86" spans="3:9" ht="12.75">
      <c r="C86">
        <f t="shared" si="7"/>
        <v>234</v>
      </c>
      <c r="D86" s="10">
        <f t="shared" si="8"/>
        <v>-23.938199999999927</v>
      </c>
      <c r="E86" s="5">
        <f t="shared" si="9"/>
        <v>0.9510565162950835</v>
      </c>
      <c r="F86" s="6">
        <f t="shared" si="10"/>
        <v>0.1564344650402504</v>
      </c>
      <c r="G86" s="74">
        <f t="shared" si="11"/>
        <v>-74278186.3243253</v>
      </c>
      <c r="H86" s="76">
        <f t="shared" si="12"/>
        <v>4.104219559427612E-12</v>
      </c>
      <c r="I86" s="74">
        <f t="shared" si="13"/>
        <v>-113.867694142468</v>
      </c>
    </row>
    <row r="87" spans="3:9" ht="12.75">
      <c r="C87">
        <f t="shared" si="7"/>
        <v>233</v>
      </c>
      <c r="D87" s="10">
        <f t="shared" si="8"/>
        <v>-23.835899999999928</v>
      </c>
      <c r="E87" s="5">
        <f t="shared" si="9"/>
        <v>0.8090169943748214</v>
      </c>
      <c r="F87" s="6">
        <f t="shared" si="10"/>
        <v>0.1822355254921653</v>
      </c>
      <c r="G87" s="74">
        <f t="shared" si="11"/>
        <v>-73628770.79372658</v>
      </c>
      <c r="H87" s="76">
        <f t="shared" si="12"/>
        <v>4.1016812693631925E-12</v>
      </c>
      <c r="I87" s="74">
        <f t="shared" si="13"/>
        <v>-113.87038090514429</v>
      </c>
    </row>
    <row r="88" spans="3:9" ht="12.75">
      <c r="C88">
        <f t="shared" si="7"/>
        <v>232</v>
      </c>
      <c r="D88" s="10">
        <f t="shared" si="8"/>
        <v>-23.733599999999928</v>
      </c>
      <c r="E88" s="5">
        <f t="shared" si="9"/>
        <v>0.5877852522922984</v>
      </c>
      <c r="F88" s="6">
        <f t="shared" si="10"/>
        <v>0.20791169081777724</v>
      </c>
      <c r="G88" s="74">
        <f t="shared" si="11"/>
        <v>-72931960.03146277</v>
      </c>
      <c r="H88" s="76">
        <f t="shared" si="12"/>
        <v>2.8723347621991927E-12</v>
      </c>
      <c r="I88" s="74">
        <f t="shared" si="13"/>
        <v>-115.41764945730777</v>
      </c>
    </row>
    <row r="89" spans="3:9" ht="12.75">
      <c r="C89">
        <f t="shared" si="7"/>
        <v>231</v>
      </c>
      <c r="D89" s="10">
        <f t="shared" si="8"/>
        <v>-23.63129999999993</v>
      </c>
      <c r="E89" s="5">
        <f t="shared" si="9"/>
        <v>0.30901699437474034</v>
      </c>
      <c r="F89" s="6">
        <f t="shared" si="10"/>
        <v>0.23344536385592335</v>
      </c>
      <c r="G89" s="74">
        <f t="shared" si="11"/>
        <v>-72188663.61764787</v>
      </c>
      <c r="H89" s="76">
        <f t="shared" si="12"/>
        <v>1.0215811352923125E-12</v>
      </c>
      <c r="I89" s="74">
        <f t="shared" si="13"/>
        <v>-119.9072713543346</v>
      </c>
    </row>
    <row r="90" spans="3:9" ht="12.75">
      <c r="C90">
        <f t="shared" si="7"/>
        <v>230</v>
      </c>
      <c r="D90" s="10">
        <f t="shared" si="8"/>
        <v>-23.52899999999993</v>
      </c>
      <c r="E90" s="5">
        <f t="shared" si="9"/>
        <v>-2.1953337585312038E-13</v>
      </c>
      <c r="F90" s="6">
        <f t="shared" si="10"/>
        <v>0.2588190451025387</v>
      </c>
      <c r="G90" s="74">
        <f t="shared" si="11"/>
        <v>-71399820.59379922</v>
      </c>
      <c r="H90" s="76">
        <f t="shared" si="12"/>
        <v>6.4785074920314695E-37</v>
      </c>
      <c r="I90" s="74">
        <f t="shared" si="13"/>
        <v>-361.88525034659256</v>
      </c>
    </row>
    <row r="91" spans="3:9" ht="12.75">
      <c r="C91">
        <f t="shared" si="7"/>
        <v>229</v>
      </c>
      <c r="D91" s="10">
        <f t="shared" si="8"/>
        <v>-23.42669999999993</v>
      </c>
      <c r="E91" s="5">
        <f t="shared" si="9"/>
        <v>-0.3090169943751579</v>
      </c>
      <c r="F91" s="6">
        <f t="shared" si="10"/>
        <v>0.2840153447039406</v>
      </c>
      <c r="G91" s="74">
        <f t="shared" si="11"/>
        <v>-70566398.52482326</v>
      </c>
      <c r="H91" s="76">
        <f t="shared" si="12"/>
        <v>1.582442961615532E-12</v>
      </c>
      <c r="I91" s="74">
        <f t="shared" si="13"/>
        <v>-118.006719349612</v>
      </c>
    </row>
    <row r="92" spans="3:9" ht="12.75">
      <c r="C92">
        <f t="shared" si="7"/>
        <v>228</v>
      </c>
      <c r="D92" s="10">
        <f t="shared" si="8"/>
        <v>-23.32439999999993</v>
      </c>
      <c r="E92" s="5">
        <f t="shared" si="9"/>
        <v>-0.5877852522926535</v>
      </c>
      <c r="F92" s="6">
        <f t="shared" si="10"/>
        <v>0.3090169943749654</v>
      </c>
      <c r="G92" s="74">
        <f t="shared" si="11"/>
        <v>-69689392.54329732</v>
      </c>
      <c r="H92" s="76">
        <f t="shared" si="12"/>
        <v>6.949353029879355E-12</v>
      </c>
      <c r="I92" s="74">
        <f t="shared" si="13"/>
        <v>-111.58055625428888</v>
      </c>
    </row>
    <row r="93" spans="3:9" ht="12.75">
      <c r="C93">
        <f t="shared" si="7"/>
        <v>227</v>
      </c>
      <c r="D93" s="10">
        <f t="shared" si="8"/>
        <v>-23.22209999999993</v>
      </c>
      <c r="E93" s="5">
        <f t="shared" si="9"/>
        <v>-0.8090169943750712</v>
      </c>
      <c r="F93" s="6">
        <f t="shared" si="10"/>
        <v>0.33380685923378806</v>
      </c>
      <c r="G93" s="74">
        <f t="shared" si="11"/>
        <v>-68769824.37690364</v>
      </c>
      <c r="H93" s="76">
        <f t="shared" si="12"/>
        <v>1.5775589811986903E-11</v>
      </c>
      <c r="I93" s="74">
        <f t="shared" si="13"/>
        <v>-108.02014394536903</v>
      </c>
    </row>
    <row r="94" spans="3:9" ht="12.75">
      <c r="C94">
        <f t="shared" si="7"/>
        <v>226</v>
      </c>
      <c r="D94" s="10">
        <f t="shared" si="8"/>
        <v>-23.11979999999993</v>
      </c>
      <c r="E94" s="5">
        <f t="shared" si="9"/>
        <v>-0.9510565162952191</v>
      </c>
      <c r="F94" s="6">
        <f t="shared" si="10"/>
        <v>0.35836794954531737</v>
      </c>
      <c r="G94" s="74">
        <f t="shared" si="11"/>
        <v>-67808741.3598809</v>
      </c>
      <c r="H94" s="76">
        <f t="shared" si="12"/>
        <v>2.584492296142869E-11</v>
      </c>
      <c r="I94" s="74">
        <f t="shared" si="13"/>
        <v>-105.87624758039772</v>
      </c>
    </row>
    <row r="95" spans="3:9" ht="12.75">
      <c r="C95">
        <f t="shared" si="7"/>
        <v>225</v>
      </c>
      <c r="D95" s="10">
        <f t="shared" si="8"/>
        <v>-23.01749999999993</v>
      </c>
      <c r="E95" s="5">
        <f t="shared" si="9"/>
        <v>-1</v>
      </c>
      <c r="F95" s="6">
        <f t="shared" si="10"/>
        <v>0.382683432365106</v>
      </c>
      <c r="G95" s="74">
        <f t="shared" si="11"/>
        <v>-66807215.42936867</v>
      </c>
      <c r="H95" s="76">
        <f t="shared" si="12"/>
        <v>3.356666652501022E-11</v>
      </c>
      <c r="I95" s="74">
        <f t="shared" si="13"/>
        <v>-104.74091785998834</v>
      </c>
    </row>
    <row r="96" spans="3:9" ht="12.75">
      <c r="C96">
        <f t="shared" si="7"/>
        <v>224</v>
      </c>
      <c r="D96" s="10">
        <f t="shared" si="8"/>
        <v>-22.91519999999993</v>
      </c>
      <c r="E96" s="5">
        <f t="shared" si="9"/>
        <v>-0.9510565162950868</v>
      </c>
      <c r="F96" s="6">
        <f t="shared" si="10"/>
        <v>0.40673664307581636</v>
      </c>
      <c r="G96" s="74">
        <f t="shared" si="11"/>
        <v>-65766342.107528076</v>
      </c>
      <c r="H96" s="76">
        <f t="shared" si="12"/>
        <v>3.53921959779461E-11</v>
      </c>
      <c r="I96" s="74">
        <f t="shared" si="13"/>
        <v>-104.5109248987685</v>
      </c>
    </row>
    <row r="97" spans="3:9" ht="12.75">
      <c r="C97">
        <f t="shared" si="7"/>
        <v>223</v>
      </c>
      <c r="D97" s="10">
        <f t="shared" si="8"/>
        <v>-22.81289999999993</v>
      </c>
      <c r="E97" s="5">
        <f t="shared" si="9"/>
        <v>-0.8090169943748279</v>
      </c>
      <c r="F97" s="6">
        <f t="shared" si="10"/>
        <v>0.43051109680831123</v>
      </c>
      <c r="G97" s="74">
        <f t="shared" si="11"/>
        <v>-64687239.47033109</v>
      </c>
      <c r="H97" s="76">
        <f t="shared" si="12"/>
        <v>2.965667018655579E-11</v>
      </c>
      <c r="I97" s="74">
        <f t="shared" si="13"/>
        <v>-105.27877612605877</v>
      </c>
    </row>
    <row r="98" spans="3:9" ht="12.75">
      <c r="C98">
        <f t="shared" si="7"/>
        <v>222</v>
      </c>
      <c r="D98" s="10">
        <f t="shared" si="8"/>
        <v>-22.710599999999932</v>
      </c>
      <c r="E98" s="5">
        <f t="shared" si="9"/>
        <v>-0.587785252292307</v>
      </c>
      <c r="F98" s="6">
        <f t="shared" si="10"/>
        <v>0.45399049973956285</v>
      </c>
      <c r="G98" s="74">
        <f t="shared" si="11"/>
        <v>-63571047.103916645</v>
      </c>
      <c r="H98" s="76">
        <f t="shared" si="12"/>
        <v>1.8025520085567033E-11</v>
      </c>
      <c r="I98" s="74">
        <f t="shared" si="13"/>
        <v>-107.44112195843853</v>
      </c>
    </row>
    <row r="99" spans="3:9" ht="12.75">
      <c r="C99">
        <f t="shared" si="7"/>
        <v>221</v>
      </c>
      <c r="D99" s="10">
        <f t="shared" si="8"/>
        <v>-22.608299999999932</v>
      </c>
      <c r="E99" s="5">
        <f t="shared" si="9"/>
        <v>-0.3090169943747641</v>
      </c>
      <c r="F99" s="6">
        <f t="shared" si="10"/>
        <v>0.47715876025962356</v>
      </c>
      <c r="G99" s="74">
        <f t="shared" si="11"/>
        <v>-62418925.049419455</v>
      </c>
      <c r="H99" s="76">
        <f t="shared" si="12"/>
        <v>5.708652334508938E-12</v>
      </c>
      <c r="I99" s="74">
        <f t="shared" si="13"/>
        <v>-112.43466405373411</v>
      </c>
    </row>
    <row r="100" spans="3:9" ht="12.75">
      <c r="C100">
        <f t="shared" si="7"/>
        <v>220</v>
      </c>
      <c r="D100" s="10">
        <f t="shared" si="8"/>
        <v>-22.505999999999933</v>
      </c>
      <c r="E100" s="5">
        <f t="shared" si="9"/>
        <v>1.9454186525602601E-13</v>
      </c>
      <c r="F100" s="6">
        <f t="shared" si="10"/>
        <v>0.5000000000000151</v>
      </c>
      <c r="G100" s="74">
        <f t="shared" si="11"/>
        <v>-61232052.73718216</v>
      </c>
      <c r="H100" s="76">
        <f t="shared" si="12"/>
        <v>2.5815714865119255E-36</v>
      </c>
      <c r="I100" s="74">
        <f t="shared" si="13"/>
        <v>-355.88115844365433</v>
      </c>
    </row>
    <row r="101" spans="3:9" ht="12.75">
      <c r="C101">
        <f t="shared" si="7"/>
        <v>219</v>
      </c>
      <c r="D101" s="10">
        <f t="shared" si="8"/>
        <v>-22.403699999999933</v>
      </c>
      <c r="E101" s="5">
        <f t="shared" si="9"/>
        <v>0.30901699437513414</v>
      </c>
      <c r="F101" s="6">
        <f t="shared" si="10"/>
        <v>0.5224985647159638</v>
      </c>
      <c r="G101" s="74">
        <f t="shared" si="11"/>
        <v>-60011627.911267385</v>
      </c>
      <c r="H101" s="76">
        <f t="shared" si="12"/>
        <v>7.405250425329274E-12</v>
      </c>
      <c r="I101" s="74">
        <f t="shared" si="13"/>
        <v>-111.30460250242078</v>
      </c>
    </row>
    <row r="102" spans="3:9" ht="12.75">
      <c r="C102">
        <f t="shared" si="7"/>
        <v>218</v>
      </c>
      <c r="D102" s="10">
        <f t="shared" si="8"/>
        <v>-22.301399999999933</v>
      </c>
      <c r="E102" s="5">
        <f t="shared" si="9"/>
        <v>0.5877852522926333</v>
      </c>
      <c r="F102" s="6">
        <f t="shared" si="10"/>
        <v>0.544639035015042</v>
      </c>
      <c r="G102" s="74">
        <f t="shared" si="11"/>
        <v>-58758865.54518913</v>
      </c>
      <c r="H102" s="76">
        <f t="shared" si="12"/>
        <v>3.036573019296155E-11</v>
      </c>
      <c r="I102" s="74">
        <f t="shared" si="13"/>
        <v>-105.17616271104531</v>
      </c>
    </row>
    <row r="103" spans="3:9" ht="12.75">
      <c r="C103">
        <f t="shared" si="7"/>
        <v>217</v>
      </c>
      <c r="D103" s="10">
        <f t="shared" si="8"/>
        <v>-22.199099999999934</v>
      </c>
      <c r="E103" s="5">
        <f t="shared" si="9"/>
        <v>0.8090169943750649</v>
      </c>
      <c r="F103" s="6">
        <f t="shared" si="10"/>
        <v>0.5664062369248475</v>
      </c>
      <c r="G103" s="74">
        <f t="shared" si="11"/>
        <v>-57474996.74978786</v>
      </c>
      <c r="H103" s="76">
        <f t="shared" si="12"/>
        <v>6.502630338153682E-11</v>
      </c>
      <c r="I103" s="74">
        <f t="shared" si="13"/>
        <v>-101.86910934084241</v>
      </c>
    </row>
    <row r="104" spans="3:9" ht="12.75">
      <c r="C104">
        <f t="shared" si="7"/>
        <v>216</v>
      </c>
      <c r="D104" s="10">
        <f t="shared" si="8"/>
        <v>-22.096799999999934</v>
      </c>
      <c r="E104" s="5">
        <f t="shared" si="9"/>
        <v>0.9510565162952158</v>
      </c>
      <c r="F104" s="6">
        <f t="shared" si="10"/>
        <v>0.5877852522924877</v>
      </c>
      <c r="G104" s="74">
        <f t="shared" si="11"/>
        <v>-56161267.674175024</v>
      </c>
      <c r="H104" s="76">
        <f t="shared" si="12"/>
        <v>1.013565573760056E-10</v>
      </c>
      <c r="I104" s="74">
        <f t="shared" si="13"/>
        <v>-99.94148148894098</v>
      </c>
    </row>
    <row r="105" spans="3:9" ht="12.75">
      <c r="C105">
        <f t="shared" si="7"/>
        <v>215</v>
      </c>
      <c r="D105" s="10">
        <f t="shared" si="8"/>
        <v>-21.994499999999935</v>
      </c>
      <c r="E105" s="5">
        <f t="shared" si="9"/>
        <v>1</v>
      </c>
      <c r="F105" s="6">
        <f t="shared" si="10"/>
        <v>0.6087614290087336</v>
      </c>
      <c r="G105" s="74">
        <f t="shared" si="11"/>
        <v>-54818938.40067566</v>
      </c>
      <c r="H105" s="76">
        <f t="shared" si="12"/>
        <v>1.2615621410268796E-10</v>
      </c>
      <c r="I105" s="74">
        <f t="shared" si="13"/>
        <v>-98.99091352486559</v>
      </c>
    </row>
    <row r="106" spans="3:9" ht="12.75">
      <c r="C106">
        <f t="shared" si="7"/>
        <v>214</v>
      </c>
      <c r="D106" s="10">
        <f t="shared" si="8"/>
        <v>-21.892199999999935</v>
      </c>
      <c r="E106" s="5">
        <f t="shared" si="9"/>
        <v>0.9510565162950946</v>
      </c>
      <c r="F106" s="6">
        <f t="shared" si="10"/>
        <v>0.6293203910498503</v>
      </c>
      <c r="G106" s="74">
        <f t="shared" si="11"/>
        <v>-53449281.834697835</v>
      </c>
      <c r="H106" s="76">
        <f t="shared" si="12"/>
        <v>1.2827680785202694E-10</v>
      </c>
      <c r="I106" s="74">
        <f t="shared" si="13"/>
        <v>-98.91851855958278</v>
      </c>
    </row>
    <row r="107" spans="3:9" ht="12.75">
      <c r="C107">
        <f t="shared" si="7"/>
        <v>213</v>
      </c>
      <c r="D107" s="10">
        <f t="shared" si="8"/>
        <v>-21.789899999999935</v>
      </c>
      <c r="E107" s="5">
        <f t="shared" si="9"/>
        <v>0.8090169943748342</v>
      </c>
      <c r="F107" s="6">
        <f t="shared" si="10"/>
        <v>0.6494480483301963</v>
      </c>
      <c r="G107" s="74">
        <f t="shared" si="11"/>
        <v>-52053582.59045987</v>
      </c>
      <c r="H107" s="76">
        <f t="shared" si="12"/>
        <v>1.0422658409814739E-10</v>
      </c>
      <c r="I107" s="74">
        <f t="shared" si="13"/>
        <v>-99.82021495483448</v>
      </c>
    </row>
    <row r="108" spans="3:9" ht="12.75">
      <c r="C108">
        <f t="shared" si="7"/>
        <v>212</v>
      </c>
      <c r="D108" s="10">
        <f t="shared" si="8"/>
        <v>-21.687599999999936</v>
      </c>
      <c r="E108" s="5">
        <f t="shared" si="9"/>
        <v>0.5877852522923158</v>
      </c>
      <c r="F108" s="6">
        <f t="shared" si="10"/>
        <v>0.6691306063588707</v>
      </c>
      <c r="G108" s="74">
        <f t="shared" si="11"/>
        <v>-50633135.87350331</v>
      </c>
      <c r="H108" s="76">
        <f t="shared" si="12"/>
        <v>6.17255749193606E-11</v>
      </c>
      <c r="I108" s="74">
        <f t="shared" si="13"/>
        <v>-102.09534856306632</v>
      </c>
    </row>
    <row r="109" spans="3:9" ht="12.75">
      <c r="C109">
        <f t="shared" si="7"/>
        <v>211</v>
      </c>
      <c r="D109" s="10">
        <f t="shared" si="8"/>
        <v>-21.585299999999936</v>
      </c>
      <c r="E109" s="5">
        <f t="shared" si="9"/>
        <v>0.3090169943747608</v>
      </c>
      <c r="F109" s="6">
        <f t="shared" si="10"/>
        <v>0.6883545756937662</v>
      </c>
      <c r="G109" s="74">
        <f t="shared" si="11"/>
        <v>-49189246.3609211</v>
      </c>
      <c r="H109" s="76">
        <f t="shared" si="12"/>
        <v>1.91304167804003E-11</v>
      </c>
      <c r="I109" s="74">
        <f t="shared" si="13"/>
        <v>-107.18275568213359</v>
      </c>
    </row>
    <row r="110" spans="3:9" ht="12.75">
      <c r="C110">
        <f t="shared" si="7"/>
        <v>210</v>
      </c>
      <c r="D110" s="10">
        <f t="shared" si="8"/>
        <v>-21.482999999999937</v>
      </c>
      <c r="E110" s="5">
        <f t="shared" si="9"/>
        <v>-1.9797206408933565E-13</v>
      </c>
      <c r="F110" s="6">
        <f t="shared" si="10"/>
        <v>0.7071067811865596</v>
      </c>
      <c r="G110" s="74">
        <f t="shared" si="11"/>
        <v>-47723227.08022714</v>
      </c>
      <c r="H110" s="76">
        <f t="shared" si="12"/>
        <v>8.802253132091974E-36</v>
      </c>
      <c r="I110" s="74">
        <f t="shared" si="13"/>
        <v>-350.55406146305904</v>
      </c>
    </row>
    <row r="111" spans="3:9" ht="12.75">
      <c r="C111">
        <f t="shared" si="7"/>
        <v>209</v>
      </c>
      <c r="D111" s="10">
        <f t="shared" si="8"/>
        <v>-21.380699999999937</v>
      </c>
      <c r="E111" s="5">
        <f t="shared" si="9"/>
        <v>-0.30901699437512387</v>
      </c>
      <c r="F111" s="6">
        <f t="shared" si="10"/>
        <v>0.7253743710122988</v>
      </c>
      <c r="G111" s="74">
        <f t="shared" si="11"/>
        <v>-46236398.28779095</v>
      </c>
      <c r="H111" s="76">
        <f t="shared" si="12"/>
        <v>2.40434499294198E-11</v>
      </c>
      <c r="I111" s="74">
        <f t="shared" si="13"/>
        <v>-106.19003216460797</v>
      </c>
    </row>
    <row r="112" spans="3:9" ht="12.75">
      <c r="C112">
        <f t="shared" si="7"/>
        <v>208</v>
      </c>
      <c r="D112" s="10">
        <f t="shared" si="8"/>
        <v>-21.278399999999937</v>
      </c>
      <c r="E112" s="5">
        <f t="shared" si="9"/>
        <v>-0.5877852522926247</v>
      </c>
      <c r="F112" s="6">
        <f t="shared" si="10"/>
        <v>0.7431448254774052</v>
      </c>
      <c r="G112" s="74">
        <f t="shared" si="11"/>
        <v>-44730086.347758144</v>
      </c>
      <c r="H112" s="76">
        <f t="shared" si="12"/>
        <v>9.755745168366544E-11</v>
      </c>
      <c r="I112" s="74">
        <f t="shared" si="13"/>
        <v>-100.10739552497057</v>
      </c>
    </row>
    <row r="113" spans="3:9" ht="12.75">
      <c r="C113">
        <f t="shared" si="7"/>
        <v>207</v>
      </c>
      <c r="D113" s="10">
        <f t="shared" si="8"/>
        <v>-21.176099999999938</v>
      </c>
      <c r="E113" s="5">
        <f t="shared" si="9"/>
        <v>-0.8090169943750586</v>
      </c>
      <c r="F113" s="6">
        <f t="shared" si="10"/>
        <v>0.7604059656000411</v>
      </c>
      <c r="G113" s="74">
        <f t="shared" si="11"/>
        <v>-43205622.61237376</v>
      </c>
      <c r="H113" s="76">
        <f t="shared" si="12"/>
        <v>2.0739649752882359E-10</v>
      </c>
      <c r="I113" s="74">
        <f t="shared" si="13"/>
        <v>-96.83198582164667</v>
      </c>
    </row>
    <row r="114" spans="3:9" ht="12.75">
      <c r="C114">
        <f t="shared" si="7"/>
        <v>206</v>
      </c>
      <c r="D114" s="10">
        <f t="shared" si="8"/>
        <v>-21.073799999999938</v>
      </c>
      <c r="E114" s="5">
        <f t="shared" si="9"/>
        <v>-0.9510565162952125</v>
      </c>
      <c r="F114" s="6">
        <f t="shared" si="10"/>
        <v>0.7771459614569809</v>
      </c>
      <c r="G114" s="74">
        <f t="shared" si="11"/>
        <v>-41664342.30461899</v>
      </c>
      <c r="H114" s="76">
        <f t="shared" si="12"/>
        <v>3.219321963292925E-10</v>
      </c>
      <c r="I114" s="74">
        <f t="shared" si="13"/>
        <v>-94.92235587499152</v>
      </c>
    </row>
    <row r="115" spans="3:9" ht="12.75">
      <c r="C115">
        <f t="shared" si="7"/>
        <v>205</v>
      </c>
      <c r="D115" s="10">
        <f t="shared" si="8"/>
        <v>-20.97149999999994</v>
      </c>
      <c r="E115" s="5">
        <f t="shared" si="9"/>
        <v>-1</v>
      </c>
      <c r="F115" s="6">
        <f t="shared" si="10"/>
        <v>0.7933533402912449</v>
      </c>
      <c r="G115" s="74">
        <f t="shared" si="11"/>
        <v>-40107583.404068954</v>
      </c>
      <c r="H115" s="76">
        <f t="shared" si="12"/>
        <v>4.00272683071429E-10</v>
      </c>
      <c r="I115" s="74">
        <f t="shared" si="13"/>
        <v>-93.97644047656954</v>
      </c>
    </row>
    <row r="116" spans="3:9" ht="12.75">
      <c r="C116">
        <f t="shared" si="7"/>
        <v>204</v>
      </c>
      <c r="D116" s="10">
        <f t="shared" si="8"/>
        <v>-20.86919999999994</v>
      </c>
      <c r="E116" s="5">
        <f t="shared" si="9"/>
        <v>-0.9510565162950979</v>
      </c>
      <c r="F116" s="6">
        <f t="shared" si="10"/>
        <v>0.8090169943749569</v>
      </c>
      <c r="G116" s="74">
        <f t="shared" si="11"/>
        <v>-38536685.536870465</v>
      </c>
      <c r="H116" s="76">
        <f t="shared" si="12"/>
        <v>4.078071686053894E-10</v>
      </c>
      <c r="I116" s="74">
        <f t="shared" si="13"/>
        <v>-93.89545144280291</v>
      </c>
    </row>
    <row r="117" spans="3:9" ht="12.75">
      <c r="C117">
        <f t="shared" si="7"/>
        <v>203</v>
      </c>
      <c r="D117" s="10">
        <f t="shared" si="8"/>
        <v>-20.76689999999994</v>
      </c>
      <c r="E117" s="5">
        <f t="shared" si="9"/>
        <v>-0.8090169943748405</v>
      </c>
      <c r="F117" s="6">
        <f t="shared" si="10"/>
        <v>0.8241261886220249</v>
      </c>
      <c r="G117" s="74">
        <f t="shared" si="11"/>
        <v>-36952988.87073329</v>
      </c>
      <c r="H117" s="76">
        <f t="shared" si="12"/>
        <v>3.3302682022531995E-10</v>
      </c>
      <c r="I117" s="74">
        <f t="shared" si="13"/>
        <v>-94.77520789296028</v>
      </c>
    </row>
    <row r="118" spans="3:9" ht="12.75">
      <c r="C118">
        <f aca="true" t="shared" si="14" ref="C118:C179">1+C119</f>
        <v>202</v>
      </c>
      <c r="D118" s="10">
        <f aca="true" t="shared" si="15" ref="D118:D179">D119-df</f>
        <v>-20.66459999999994</v>
      </c>
      <c r="E118" s="5">
        <f aca="true" t="shared" si="16" ref="E118:E149">SIN((PI()*fakt*D118)/(fc_boc_2*fakt))</f>
        <v>-0.5877852522923246</v>
      </c>
      <c r="F118" s="6">
        <f aca="true" t="shared" si="17" ref="F118:F179">SIN((PI()*fakt*D118)/(2*fs_2*fakt))</f>
        <v>0.838670567945433</v>
      </c>
      <c r="G118" s="74">
        <f aca="true" t="shared" si="18" ref="G118:G181">PI()*D118*fakt*COS((PI()*fakt*D118)/(2*fs_2*fakt))</f>
        <v>-35357833.01582021</v>
      </c>
      <c r="H118" s="76">
        <f t="shared" si="12"/>
        <v>1.98849511298398E-10</v>
      </c>
      <c r="I118" s="74">
        <f aca="true" t="shared" si="19" ref="I118:I179">LOG10(H118)*10</f>
        <v>-97.01475472018558</v>
      </c>
    </row>
    <row r="119" spans="3:9" ht="12.75">
      <c r="C119">
        <f t="shared" si="14"/>
        <v>201</v>
      </c>
      <c r="D119" s="10">
        <f t="shared" si="15"/>
        <v>-20.56229999999994</v>
      </c>
      <c r="E119" s="5">
        <f t="shared" si="16"/>
        <v>-0.3090169943747778</v>
      </c>
      <c r="F119" s="6">
        <f t="shared" si="17"/>
        <v>0.8526401643541005</v>
      </c>
      <c r="G119" s="74">
        <f t="shared" si="18"/>
        <v>-33752555.932413116</v>
      </c>
      <c r="H119" s="76">
        <f t="shared" si="12"/>
        <v>6.233882380750007E-11</v>
      </c>
      <c r="I119" s="74">
        <f t="shared" si="19"/>
        <v>-102.05241396135716</v>
      </c>
    </row>
    <row r="120" spans="3:9" ht="12.75">
      <c r="C120">
        <f t="shared" si="14"/>
        <v>200</v>
      </c>
      <c r="D120" s="10">
        <f t="shared" si="15"/>
        <v>-20.45999999999994</v>
      </c>
      <c r="E120" s="5">
        <f t="shared" si="16"/>
        <v>1.8008598084984229E-13</v>
      </c>
      <c r="F120" s="6">
        <f t="shared" si="17"/>
        <v>0.8660254037844466</v>
      </c>
      <c r="G120" s="74">
        <f t="shared" si="18"/>
        <v>-32138492.846222606</v>
      </c>
      <c r="H120" s="76">
        <f t="shared" si="12"/>
        <v>2.40904934338809E-35</v>
      </c>
      <c r="I120" s="74">
        <f t="shared" si="19"/>
        <v>-346.1815430446754</v>
      </c>
    </row>
    <row r="121" spans="3:9" ht="12.75">
      <c r="C121">
        <f t="shared" si="14"/>
        <v>199</v>
      </c>
      <c r="D121" s="10">
        <f t="shared" si="15"/>
        <v>-20.35769999999994</v>
      </c>
      <c r="E121" s="5">
        <f t="shared" si="16"/>
        <v>0.30901699437512037</v>
      </c>
      <c r="F121" s="6">
        <f t="shared" si="17"/>
        <v>0.878817112661973</v>
      </c>
      <c r="G121" s="74">
        <f t="shared" si="18"/>
        <v>-30516975.172200523</v>
      </c>
      <c r="H121" s="76">
        <f t="shared" si="12"/>
        <v>8.101294188513004E-11</v>
      </c>
      <c r="I121" s="74">
        <f t="shared" si="19"/>
        <v>-100.91445596672872</v>
      </c>
    </row>
    <row r="122" spans="3:9" ht="12.75">
      <c r="C122">
        <f t="shared" si="14"/>
        <v>198</v>
      </c>
      <c r="D122" s="10">
        <f t="shared" si="15"/>
        <v>-20.25539999999994</v>
      </c>
      <c r="E122" s="5">
        <f t="shared" si="16"/>
        <v>0.5877852522926159</v>
      </c>
      <c r="F122" s="6">
        <f t="shared" si="17"/>
        <v>0.8910065241883748</v>
      </c>
      <c r="G122" s="74">
        <f t="shared" si="18"/>
        <v>-28889329.447702177</v>
      </c>
      <c r="H122" s="76">
        <f t="shared" si="12"/>
        <v>3.362016568690399E-10</v>
      </c>
      <c r="I122" s="74">
        <f t="shared" si="19"/>
        <v>-94.73400150601164</v>
      </c>
    </row>
    <row r="123" spans="3:9" ht="12.75">
      <c r="C123">
        <f t="shared" si="14"/>
        <v>197</v>
      </c>
      <c r="D123" s="10">
        <f t="shared" si="15"/>
        <v>-20.15309999999994</v>
      </c>
      <c r="E123" s="5">
        <f t="shared" si="16"/>
        <v>0.8090169943750523</v>
      </c>
      <c r="F123" s="6">
        <f t="shared" si="17"/>
        <v>0.9025852843498673</v>
      </c>
      <c r="G123" s="74">
        <f t="shared" si="18"/>
        <v>-27256876.275835764</v>
      </c>
      <c r="H123" s="76">
        <f t="shared" si="12"/>
        <v>7.342014778223511E-10</v>
      </c>
      <c r="I123" s="74">
        <f t="shared" si="19"/>
        <v>-91.34184745670433</v>
      </c>
    </row>
    <row r="124" spans="3:9" ht="12.75">
      <c r="C124">
        <f t="shared" si="14"/>
        <v>196</v>
      </c>
      <c r="D124" s="10">
        <f t="shared" si="15"/>
        <v>-20.050799999999942</v>
      </c>
      <c r="E124" s="5">
        <f t="shared" si="16"/>
        <v>0.9510565162952092</v>
      </c>
      <c r="F124" s="6">
        <f t="shared" si="17"/>
        <v>0.9135454576426072</v>
      </c>
      <c r="G124" s="74">
        <f t="shared" si="18"/>
        <v>-25620929.279824685</v>
      </c>
      <c r="H124" s="76">
        <f t="shared" si="12"/>
        <v>1.176410398004156E-09</v>
      </c>
      <c r="I124" s="74">
        <f t="shared" si="19"/>
        <v>-89.2944114552516</v>
      </c>
    </row>
    <row r="125" spans="3:9" ht="12.75">
      <c r="C125">
        <f t="shared" si="14"/>
        <v>195</v>
      </c>
      <c r="D125" s="10">
        <f t="shared" si="15"/>
        <v>-19.948499999999942</v>
      </c>
      <c r="E125" s="5">
        <f t="shared" si="16"/>
        <v>1</v>
      </c>
      <c r="F125" s="6">
        <f t="shared" si="17"/>
        <v>0.9238795325112924</v>
      </c>
      <c r="G125" s="74">
        <f t="shared" si="18"/>
        <v>-23982794.069194835</v>
      </c>
      <c r="H125" s="76">
        <f t="shared" si="12"/>
        <v>1.5181223318055388E-09</v>
      </c>
      <c r="I125" s="74">
        <f t="shared" si="19"/>
        <v>-88.18693231149697</v>
      </c>
    </row>
    <row r="126" spans="3:9" ht="12.75">
      <c r="C126">
        <f t="shared" si="14"/>
        <v>194</v>
      </c>
      <c r="D126" s="10">
        <f t="shared" si="15"/>
        <v>-19.846199999999943</v>
      </c>
      <c r="E126" s="5">
        <f t="shared" si="16"/>
        <v>0.951056516295099</v>
      </c>
      <c r="F126" s="6">
        <f t="shared" si="17"/>
        <v>0.9335804264972071</v>
      </c>
      <c r="G126" s="74">
        <f t="shared" si="18"/>
        <v>-22343767.21858731</v>
      </c>
      <c r="H126" s="76">
        <f t="shared" si="12"/>
        <v>1.615395853840538E-09</v>
      </c>
      <c r="I126" s="74">
        <f t="shared" si="19"/>
        <v>-87.91721036136184</v>
      </c>
    </row>
    <row r="127" spans="3:9" ht="12.75">
      <c r="C127">
        <f t="shared" si="14"/>
        <v>193</v>
      </c>
      <c r="D127" s="10">
        <f t="shared" si="15"/>
        <v>-19.743899999999943</v>
      </c>
      <c r="E127" s="5">
        <f t="shared" si="16"/>
        <v>0.8090169943748469</v>
      </c>
      <c r="F127" s="6">
        <f t="shared" si="17"/>
        <v>0.9426414910921832</v>
      </c>
      <c r="G127" s="74">
        <f t="shared" si="18"/>
        <v>-20705135.25998358</v>
      </c>
      <c r="H127" s="76">
        <f t="shared" si="12"/>
        <v>1.3878031927323033E-09</v>
      </c>
      <c r="I127" s="74">
        <f t="shared" si="19"/>
        <v>-88.57672117721636</v>
      </c>
    </row>
    <row r="128" spans="3:9" ht="12.75">
      <c r="C128">
        <f t="shared" si="14"/>
        <v>192</v>
      </c>
      <c r="D128" s="10">
        <f t="shared" si="15"/>
        <v>-19.641599999999944</v>
      </c>
      <c r="E128" s="5">
        <f t="shared" si="16"/>
        <v>0.5877852522923332</v>
      </c>
      <c r="F128" s="6">
        <f t="shared" si="17"/>
        <v>0.951056516295158</v>
      </c>
      <c r="G128" s="74">
        <f t="shared" si="18"/>
        <v>-19068173.68911416</v>
      </c>
      <c r="H128" s="76">
        <f t="shared" si="12"/>
        <v>8.792400393035098E-10</v>
      </c>
      <c r="I128" s="74">
        <f t="shared" si="19"/>
        <v>-90.55892542999675</v>
      </c>
    </row>
    <row r="129" spans="3:9" ht="12.75">
      <c r="C129">
        <f t="shared" si="14"/>
        <v>191</v>
      </c>
      <c r="D129" s="10">
        <f t="shared" si="15"/>
        <v>-19.539299999999944</v>
      </c>
      <c r="E129" s="5">
        <f t="shared" si="16"/>
        <v>0.3090169943747881</v>
      </c>
      <c r="F129" s="6">
        <f t="shared" si="17"/>
        <v>0.9588197348681972</v>
      </c>
      <c r="G129" s="74">
        <f t="shared" si="18"/>
        <v>-17434145.98680995</v>
      </c>
      <c r="H129" s="76">
        <f t="shared" si="12"/>
        <v>2.954696882395428E-10</v>
      </c>
      <c r="I129" s="74">
        <f t="shared" si="19"/>
        <v>-95.29487066070472</v>
      </c>
    </row>
    <row r="130" spans="3:9" ht="12.75">
      <c r="C130">
        <f t="shared" si="14"/>
        <v>190</v>
      </c>
      <c r="D130" s="10">
        <f t="shared" si="15"/>
        <v>-19.436999999999944</v>
      </c>
      <c r="E130" s="5">
        <f t="shared" si="16"/>
        <v>-1.6219989761034892E-13</v>
      </c>
      <c r="F130" s="6">
        <f t="shared" si="17"/>
        <v>0.9659258262890721</v>
      </c>
      <c r="G130" s="74">
        <f t="shared" si="18"/>
        <v>-15804302.656037277</v>
      </c>
      <c r="H130" s="76">
        <f t="shared" si="12"/>
        <v>1.0053416276028063E-34</v>
      </c>
      <c r="I130" s="74">
        <f t="shared" si="19"/>
        <v>-339.9768633449082</v>
      </c>
    </row>
    <row r="131" spans="3:9" ht="12.75">
      <c r="C131">
        <f t="shared" si="14"/>
        <v>189</v>
      </c>
      <c r="D131" s="10">
        <f t="shared" si="15"/>
        <v>-19.334699999999945</v>
      </c>
      <c r="E131" s="5">
        <f t="shared" si="16"/>
        <v>-0.3090169943751034</v>
      </c>
      <c r="F131" s="6">
        <f t="shared" si="17"/>
        <v>0.9723699203976801</v>
      </c>
      <c r="G131" s="74">
        <f t="shared" si="18"/>
        <v>-14179880.27534386</v>
      </c>
      <c r="H131" s="76">
        <f t="shared" si="12"/>
        <v>4.5936538411387517E-10</v>
      </c>
      <c r="I131" s="74">
        <f t="shared" si="19"/>
        <v>-93.37841734554024</v>
      </c>
    </row>
    <row r="132" spans="3:9" ht="12.75">
      <c r="C132">
        <f t="shared" si="14"/>
        <v>188</v>
      </c>
      <c r="D132" s="10">
        <f t="shared" si="15"/>
        <v>-19.232399999999945</v>
      </c>
      <c r="E132" s="5">
        <f t="shared" si="16"/>
        <v>-0.5877852522926073</v>
      </c>
      <c r="F132" s="6">
        <f t="shared" si="17"/>
        <v>0.9781476007338086</v>
      </c>
      <c r="G132" s="74">
        <f t="shared" si="18"/>
        <v>-12562100.569425609</v>
      </c>
      <c r="H132" s="76">
        <f t="shared" si="12"/>
        <v>2.1428770834662286E-09</v>
      </c>
      <c r="I132" s="74">
        <f t="shared" si="19"/>
        <v>-86.69002739599016</v>
      </c>
    </row>
    <row r="133" spans="3:9" ht="12.75">
      <c r="C133">
        <f t="shared" si="14"/>
        <v>187</v>
      </c>
      <c r="D133" s="10">
        <f t="shared" si="15"/>
        <v>-19.130099999999945</v>
      </c>
      <c r="E133" s="5">
        <f t="shared" si="16"/>
        <v>-0.8090169943750417</v>
      </c>
      <c r="F133" s="6">
        <f t="shared" si="17"/>
        <v>0.9832549075639572</v>
      </c>
      <c r="G133" s="74">
        <f t="shared" si="18"/>
        <v>-10952169.497507047</v>
      </c>
      <c r="H133" s="76">
        <f t="shared" si="12"/>
        <v>5.396632637381507E-09</v>
      </c>
      <c r="I133" s="74">
        <f t="shared" si="19"/>
        <v>-82.67877144467343</v>
      </c>
    </row>
    <row r="134" spans="3:9" ht="12.75">
      <c r="C134">
        <f t="shared" si="14"/>
        <v>186</v>
      </c>
      <c r="D134" s="10">
        <f t="shared" si="15"/>
        <v>-19.027799999999946</v>
      </c>
      <c r="E134" s="5">
        <f t="shared" si="16"/>
        <v>-0.9510565162952037</v>
      </c>
      <c r="F134" s="6">
        <f t="shared" si="17"/>
        <v>0.98768834059514</v>
      </c>
      <c r="G134" s="74">
        <f t="shared" si="18"/>
        <v>-9351276.360211913</v>
      </c>
      <c r="H134" s="76">
        <f t="shared" si="12"/>
        <v>1.0322534783340036E-08</v>
      </c>
      <c r="I134" s="74">
        <f t="shared" si="19"/>
        <v>-79.86213645029943</v>
      </c>
    </row>
    <row r="135" spans="3:9" ht="12.75">
      <c r="C135">
        <f t="shared" si="14"/>
        <v>185</v>
      </c>
      <c r="D135" s="10">
        <f t="shared" si="15"/>
        <v>-18.925499999999946</v>
      </c>
      <c r="E135" s="5">
        <f t="shared" si="16"/>
        <v>-1</v>
      </c>
      <c r="F135" s="6">
        <f t="shared" si="17"/>
        <v>0.9914448613738123</v>
      </c>
      <c r="G135" s="74">
        <f t="shared" si="18"/>
        <v>-7760592.925580645</v>
      </c>
      <c r="H135" s="76">
        <f t="shared" si="12"/>
        <v>1.669640454849495E-08</v>
      </c>
      <c r="I135" s="74">
        <f t="shared" si="19"/>
        <v>-77.77377040999951</v>
      </c>
    </row>
    <row r="136" spans="3:9" ht="12.75">
      <c r="C136">
        <f t="shared" si="14"/>
        <v>184</v>
      </c>
      <c r="D136" s="10">
        <f t="shared" si="15"/>
        <v>-18.823199999999947</v>
      </c>
      <c r="E136" s="5">
        <f t="shared" si="16"/>
        <v>-0.9510565162951046</v>
      </c>
      <c r="F136" s="6">
        <f t="shared" si="17"/>
        <v>0.9945218953682747</v>
      </c>
      <c r="G136" s="74">
        <f t="shared" si="18"/>
        <v>-6181272.574874946</v>
      </c>
      <c r="H136" s="76">
        <f t="shared" si="12"/>
        <v>2.3953070496666436E-08</v>
      </c>
      <c r="I136" s="74">
        <f t="shared" si="19"/>
        <v>-76.20638807331424</v>
      </c>
    </row>
    <row r="137" spans="3:9" ht="12.75">
      <c r="C137">
        <f t="shared" si="14"/>
        <v>183</v>
      </c>
      <c r="D137" s="10">
        <f t="shared" si="15"/>
        <v>-18.720899999999947</v>
      </c>
      <c r="E137" s="5">
        <f t="shared" si="16"/>
        <v>-0.8090169943748532</v>
      </c>
      <c r="F137" s="6">
        <f t="shared" si="17"/>
        <v>0.9969173337331291</v>
      </c>
      <c r="G137" s="74">
        <f t="shared" si="18"/>
        <v>-4614449.468789213</v>
      </c>
      <c r="H137" s="76">
        <f t="shared" si="12"/>
        <v>3.125139645486437E-08</v>
      </c>
      <c r="I137" s="74">
        <f t="shared" si="19"/>
        <v>-75.05130571628973</v>
      </c>
    </row>
    <row r="138" spans="3:9" ht="12.75">
      <c r="C138">
        <f t="shared" si="14"/>
        <v>182</v>
      </c>
      <c r="D138" s="10">
        <f t="shared" si="15"/>
        <v>-18.618599999999947</v>
      </c>
      <c r="E138" s="5">
        <f t="shared" si="16"/>
        <v>-0.587785252292342</v>
      </c>
      <c r="F138" s="6">
        <f t="shared" si="17"/>
        <v>0.9986295347545746</v>
      </c>
      <c r="G138" s="74">
        <f t="shared" si="18"/>
        <v>-3061237.734670867</v>
      </c>
      <c r="H138" s="76">
        <f t="shared" si="12"/>
        <v>3.7612110275517135E-08</v>
      </c>
      <c r="I138" s="74">
        <f t="shared" si="19"/>
        <v>-74.24672299247058</v>
      </c>
    </row>
    <row r="139" spans="3:9" ht="12.75">
      <c r="C139">
        <f t="shared" si="14"/>
        <v>181</v>
      </c>
      <c r="D139" s="10">
        <f t="shared" si="15"/>
        <v>-18.516299999999948</v>
      </c>
      <c r="E139" s="5">
        <f t="shared" si="16"/>
        <v>-0.30901699437479835</v>
      </c>
      <c r="F139" s="6">
        <f t="shared" si="17"/>
        <v>0.9996573249755576</v>
      </c>
      <c r="G139" s="74">
        <f t="shared" si="18"/>
        <v>-1522730.6753298868</v>
      </c>
      <c r="H139" s="76">
        <f t="shared" si="12"/>
        <v>4.210139380633967E-08</v>
      </c>
      <c r="I139" s="74">
        <f t="shared" si="19"/>
        <v>-73.75703526198009</v>
      </c>
    </row>
    <row r="140" spans="3:9" ht="12.75">
      <c r="C140">
        <f t="shared" si="14"/>
        <v>180</v>
      </c>
      <c r="D140" s="10">
        <f t="shared" si="15"/>
        <v>-18.413999999999948</v>
      </c>
      <c r="E140" s="5">
        <f t="shared" si="16"/>
        <v>1.5852466908605756E-13</v>
      </c>
      <c r="F140" s="6">
        <f t="shared" si="17"/>
        <v>1</v>
      </c>
      <c r="G140" s="74">
        <f t="shared" si="18"/>
        <v>7.813384209784526E-07</v>
      </c>
      <c r="H140" s="76">
        <f t="shared" si="12"/>
        <v>4.211055674151893E-08</v>
      </c>
      <c r="I140" s="74">
        <f t="shared" si="19"/>
        <v>-73.75609016756626</v>
      </c>
    </row>
    <row r="141" spans="3:9" ht="12.75">
      <c r="C141">
        <f t="shared" si="14"/>
        <v>179</v>
      </c>
      <c r="D141" s="10">
        <f t="shared" si="15"/>
        <v>-18.31169999999995</v>
      </c>
      <c r="E141" s="5">
        <f t="shared" si="16"/>
        <v>0.3090169943750999</v>
      </c>
      <c r="F141" s="6">
        <f t="shared" si="17"/>
        <v>0.9996573249755569</v>
      </c>
      <c r="G141" s="74">
        <f t="shared" si="18"/>
        <v>1505904.9220128779</v>
      </c>
      <c r="H141" s="76">
        <f t="shared" si="12"/>
        <v>4.304746301580282E-08</v>
      </c>
      <c r="I141" s="74">
        <f t="shared" si="19"/>
        <v>-73.66052438419476</v>
      </c>
    </row>
    <row r="142" spans="3:9" ht="12.75">
      <c r="C142">
        <f t="shared" si="14"/>
        <v>178</v>
      </c>
      <c r="D142" s="10">
        <f t="shared" si="15"/>
        <v>-18.20939999999995</v>
      </c>
      <c r="E142" s="5">
        <f t="shared" si="16"/>
        <v>0.5877852522925927</v>
      </c>
      <c r="F142" s="6">
        <f t="shared" si="17"/>
        <v>0.9986295347545732</v>
      </c>
      <c r="G142" s="74">
        <f t="shared" si="18"/>
        <v>2993957.7844598643</v>
      </c>
      <c r="H142" s="76">
        <f t="shared" si="12"/>
        <v>3.932153581511185E-08</v>
      </c>
      <c r="I142" s="74">
        <f t="shared" si="19"/>
        <v>-74.05369527894774</v>
      </c>
    </row>
    <row r="143" spans="3:9" ht="12.75">
      <c r="C143">
        <f t="shared" si="14"/>
        <v>177</v>
      </c>
      <c r="D143" s="10">
        <f t="shared" si="15"/>
        <v>-18.10709999999995</v>
      </c>
      <c r="E143" s="5">
        <f t="shared" si="16"/>
        <v>0.8090169943750354</v>
      </c>
      <c r="F143" s="6">
        <f t="shared" si="17"/>
        <v>0.996917333733127</v>
      </c>
      <c r="G143" s="74">
        <f t="shared" si="18"/>
        <v>4463156.043584541</v>
      </c>
      <c r="H143" s="76">
        <f t="shared" si="12"/>
        <v>3.340604602370651E-08</v>
      </c>
      <c r="I143" s="74">
        <f t="shared" si="19"/>
        <v>-74.76174924891832</v>
      </c>
    </row>
    <row r="144" spans="3:9" ht="12.75">
      <c r="C144">
        <f t="shared" si="14"/>
        <v>176</v>
      </c>
      <c r="D144" s="10">
        <f t="shared" si="15"/>
        <v>-18.00479999999995</v>
      </c>
      <c r="E144" s="5">
        <f t="shared" si="16"/>
        <v>0.9510565162952004</v>
      </c>
      <c r="F144" s="6">
        <f t="shared" si="17"/>
        <v>0.994521895368272</v>
      </c>
      <c r="G144" s="74">
        <f t="shared" si="18"/>
        <v>5912521.593360163</v>
      </c>
      <c r="H144" s="76">
        <f t="shared" si="12"/>
        <v>2.618011217506718E-08</v>
      </c>
      <c r="I144" s="74">
        <f t="shared" si="19"/>
        <v>-75.8202849694079</v>
      </c>
    </row>
    <row r="145" spans="3:9" ht="12.75">
      <c r="C145">
        <f t="shared" si="14"/>
        <v>175</v>
      </c>
      <c r="D145" s="10">
        <f t="shared" si="15"/>
        <v>-17.90249999999995</v>
      </c>
      <c r="E145" s="5">
        <f t="shared" si="16"/>
        <v>1</v>
      </c>
      <c r="F145" s="6">
        <f t="shared" si="17"/>
        <v>0.9914448613738088</v>
      </c>
      <c r="G145" s="74">
        <f t="shared" si="18"/>
        <v>7341101.416091307</v>
      </c>
      <c r="H145" s="76">
        <f t="shared" si="12"/>
        <v>1.865908394031024E-08</v>
      </c>
      <c r="I145" s="74">
        <f t="shared" si="19"/>
        <v>-77.29109681566695</v>
      </c>
    </row>
    <row r="146" spans="3:9" ht="12.75">
      <c r="C146">
        <f t="shared" si="14"/>
        <v>174</v>
      </c>
      <c r="D146" s="10">
        <f t="shared" si="15"/>
        <v>-17.80019999999995</v>
      </c>
      <c r="E146" s="5">
        <f t="shared" si="16"/>
        <v>0.9510565162951079</v>
      </c>
      <c r="F146" s="6">
        <f t="shared" si="17"/>
        <v>0.9876883405951358</v>
      </c>
      <c r="G146" s="74">
        <f t="shared" si="18"/>
        <v>8747968.207941668</v>
      </c>
      <c r="H146" s="76">
        <f aca="true" t="shared" si="20" ref="H146:H209">fc_boc_2*fakt*((F146*E146)/G146)^2*$I$12</f>
        <v>1.1795429163833897E-08</v>
      </c>
      <c r="I146" s="74">
        <f t="shared" si="19"/>
        <v>-79.2828625315955</v>
      </c>
    </row>
    <row r="147" spans="3:9" ht="12.75">
      <c r="C147">
        <f t="shared" si="14"/>
        <v>173</v>
      </c>
      <c r="D147" s="10">
        <f t="shared" si="15"/>
        <v>-17.69789999999995</v>
      </c>
      <c r="E147" s="5">
        <f t="shared" si="16"/>
        <v>0.8090169943748595</v>
      </c>
      <c r="F147" s="6">
        <f t="shared" si="17"/>
        <v>0.9832549075639523</v>
      </c>
      <c r="G147" s="74">
        <f t="shared" si="18"/>
        <v>10132220.978978584</v>
      </c>
      <c r="H147" s="76">
        <f t="shared" si="20"/>
        <v>6.3054177117996595E-09</v>
      </c>
      <c r="I147" s="74">
        <f t="shared" si="19"/>
        <v>-82.00286137652263</v>
      </c>
    </row>
    <row r="148" spans="3:9" ht="12.75">
      <c r="C148">
        <f t="shared" si="14"/>
        <v>172</v>
      </c>
      <c r="D148" s="10">
        <f t="shared" si="15"/>
        <v>-17.59559999999995</v>
      </c>
      <c r="E148" s="5">
        <f t="shared" si="16"/>
        <v>0.5877852522923565</v>
      </c>
      <c r="F148" s="6">
        <f t="shared" si="17"/>
        <v>0.9781476007338029</v>
      </c>
      <c r="G148" s="74">
        <f t="shared" si="18"/>
        <v>11492985.627348296</v>
      </c>
      <c r="H148" s="76">
        <f t="shared" si="20"/>
        <v>2.5600949039327205E-09</v>
      </c>
      <c r="I148" s="74">
        <f t="shared" si="19"/>
        <v>-85.9174393488724</v>
      </c>
    </row>
    <row r="149" spans="3:9" ht="12.75">
      <c r="C149">
        <f t="shared" si="14"/>
        <v>171</v>
      </c>
      <c r="D149" s="10">
        <f t="shared" si="15"/>
        <v>-17.49329999999995</v>
      </c>
      <c r="E149" s="5">
        <f t="shared" si="16"/>
        <v>0.30901699437480856</v>
      </c>
      <c r="F149" s="6">
        <f t="shared" si="17"/>
        <v>0.9723699203976736</v>
      </c>
      <c r="G149" s="74">
        <f t="shared" si="18"/>
        <v>12829415.487217365</v>
      </c>
      <c r="H149" s="76">
        <f t="shared" si="20"/>
        <v>5.611638071849933E-10</v>
      </c>
      <c r="I149" s="74">
        <f t="shared" si="19"/>
        <v>-92.50910346992781</v>
      </c>
    </row>
    <row r="150" spans="3:9" ht="12.75">
      <c r="C150">
        <f t="shared" si="14"/>
        <v>170</v>
      </c>
      <c r="D150" s="10">
        <f t="shared" si="15"/>
        <v>-17.390999999999952</v>
      </c>
      <c r="E150" s="5">
        <f aca="true" t="shared" si="21" ref="E150:E181">SIN((PI()*fakt*D150)/(fc_boc_2*fakt))</f>
        <v>-1.477440132041652E-13</v>
      </c>
      <c r="F150" s="6">
        <f t="shared" si="17"/>
        <v>0.9659258262890651</v>
      </c>
      <c r="G150" s="74">
        <f t="shared" si="18"/>
        <v>14140691.85014004</v>
      </c>
      <c r="H150" s="76">
        <f t="shared" si="20"/>
        <v>1.0419374705627723E-34</v>
      </c>
      <c r="I150" s="74">
        <f t="shared" si="19"/>
        <v>-339.8215834342074</v>
      </c>
    </row>
    <row r="151" spans="3:9" ht="12.75">
      <c r="C151">
        <f t="shared" si="14"/>
        <v>169</v>
      </c>
      <c r="D151" s="10">
        <f t="shared" si="15"/>
        <v>-17.288699999999952</v>
      </c>
      <c r="E151" s="5">
        <f t="shared" si="21"/>
        <v>-0.30901699437508284</v>
      </c>
      <c r="F151" s="6">
        <f t="shared" si="17"/>
        <v>0.9588197348681895</v>
      </c>
      <c r="G151" s="74">
        <f t="shared" si="18"/>
        <v>15426024.459534822</v>
      </c>
      <c r="H151" s="76">
        <f t="shared" si="20"/>
        <v>3.7740379176797674E-10</v>
      </c>
      <c r="I151" s="74">
        <f t="shared" si="19"/>
        <v>-94.23193740801621</v>
      </c>
    </row>
    <row r="152" spans="3:9" ht="12.75">
      <c r="C152">
        <f t="shared" si="14"/>
        <v>168</v>
      </c>
      <c r="D152" s="10">
        <f t="shared" si="15"/>
        <v>-17.186399999999953</v>
      </c>
      <c r="E152" s="5">
        <f t="shared" si="21"/>
        <v>-0.5877852522925897</v>
      </c>
      <c r="F152" s="6">
        <f t="shared" si="17"/>
        <v>0.9510565162951496</v>
      </c>
      <c r="G152" s="74">
        <f t="shared" si="18"/>
        <v>16684651.97797628</v>
      </c>
      <c r="H152" s="76">
        <f t="shared" si="20"/>
        <v>1.1483951533768037E-09</v>
      </c>
      <c r="I152" s="74">
        <f t="shared" si="19"/>
        <v>-89.39908649044001</v>
      </c>
    </row>
    <row r="153" spans="3:9" ht="12.75">
      <c r="C153">
        <f t="shared" si="14"/>
        <v>167</v>
      </c>
      <c r="D153" s="10">
        <f t="shared" si="15"/>
        <v>-17.084099999999953</v>
      </c>
      <c r="E153" s="5">
        <f t="shared" si="21"/>
        <v>-0.8090169943750332</v>
      </c>
      <c r="F153" s="6">
        <f t="shared" si="17"/>
        <v>0.9426414910921741</v>
      </c>
      <c r="G153" s="74">
        <f t="shared" si="18"/>
        <v>17915842.427033793</v>
      </c>
      <c r="H153" s="76">
        <f t="shared" si="20"/>
        <v>1.8535724165836165E-09</v>
      </c>
      <c r="I153" s="74">
        <f t="shared" si="19"/>
        <v>-87.31990442001131</v>
      </c>
    </row>
    <row r="154" spans="3:9" ht="12.75">
      <c r="C154">
        <f t="shared" si="14"/>
        <v>166</v>
      </c>
      <c r="D154" s="10">
        <f t="shared" si="15"/>
        <v>-16.981799999999954</v>
      </c>
      <c r="E154" s="5">
        <f t="shared" si="21"/>
        <v>-0.951056516295197</v>
      </c>
      <c r="F154" s="6">
        <f t="shared" si="17"/>
        <v>0.9335804264971974</v>
      </c>
      <c r="G154" s="74">
        <f t="shared" si="18"/>
        <v>19118893.599411108</v>
      </c>
      <c r="H154" s="76">
        <f t="shared" si="20"/>
        <v>2.2063085482343296E-09</v>
      </c>
      <c r="I154" s="74">
        <f t="shared" si="19"/>
        <v>-86.56333752355823</v>
      </c>
    </row>
    <row r="155" spans="3:9" ht="12.75">
      <c r="C155">
        <f t="shared" si="14"/>
        <v>165</v>
      </c>
      <c r="D155" s="10">
        <f t="shared" si="15"/>
        <v>-16.879499999999954</v>
      </c>
      <c r="E155" s="5">
        <f t="shared" si="21"/>
        <v>-1</v>
      </c>
      <c r="F155" s="6">
        <f t="shared" si="17"/>
        <v>0.9238795325112821</v>
      </c>
      <c r="G155" s="74">
        <f t="shared" si="18"/>
        <v>20293133.443166185</v>
      </c>
      <c r="H155" s="76">
        <f t="shared" si="20"/>
        <v>2.1203526783065855E-09</v>
      </c>
      <c r="I155" s="74">
        <f t="shared" si="19"/>
        <v>-86.73591896852543</v>
      </c>
    </row>
    <row r="156" spans="3:9" ht="12.75">
      <c r="C156">
        <f t="shared" si="14"/>
        <v>164</v>
      </c>
      <c r="D156" s="10">
        <f t="shared" si="15"/>
        <v>-16.777199999999954</v>
      </c>
      <c r="E156" s="5">
        <f t="shared" si="21"/>
        <v>-0.9510565162951112</v>
      </c>
      <c r="F156" s="6">
        <f t="shared" si="17"/>
        <v>0.9135454576425959</v>
      </c>
      <c r="G156" s="74">
        <f t="shared" si="18"/>
        <v>21437920.417813838</v>
      </c>
      <c r="H156" s="76">
        <f t="shared" si="20"/>
        <v>1.680286356696593E-09</v>
      </c>
      <c r="I156" s="74">
        <f t="shared" si="19"/>
        <v>-87.74616698907758</v>
      </c>
    </row>
    <row r="157" spans="3:9" ht="12.75">
      <c r="C157">
        <f t="shared" si="14"/>
        <v>163</v>
      </c>
      <c r="D157" s="10">
        <f t="shared" si="15"/>
        <v>-16.674899999999955</v>
      </c>
      <c r="E157" s="5">
        <f t="shared" si="21"/>
        <v>-0.8090169943748701</v>
      </c>
      <c r="F157" s="6">
        <f t="shared" si="17"/>
        <v>0.9025852843498556</v>
      </c>
      <c r="G157" s="74">
        <f t="shared" si="18"/>
        <v>22552643.8221395</v>
      </c>
      <c r="H157" s="76">
        <f t="shared" si="20"/>
        <v>1.0724387501520874E-09</v>
      </c>
      <c r="I157" s="74">
        <f t="shared" si="19"/>
        <v>-89.69627502155419</v>
      </c>
    </row>
    <row r="158" spans="3:9" ht="12.75">
      <c r="C158">
        <f t="shared" si="14"/>
        <v>162</v>
      </c>
      <c r="D158" s="10">
        <f t="shared" si="15"/>
        <v>-16.572599999999955</v>
      </c>
      <c r="E158" s="5">
        <f t="shared" si="21"/>
        <v>-0.5877852522923652</v>
      </c>
      <c r="F158" s="6">
        <f t="shared" si="17"/>
        <v>0.8910065241883626</v>
      </c>
      <c r="G158" s="74">
        <f t="shared" si="18"/>
        <v>23636724.09357577</v>
      </c>
      <c r="H158" s="76">
        <f t="shared" si="20"/>
        <v>5.022271664335024E-10</v>
      </c>
      <c r="I158" s="74">
        <f t="shared" si="19"/>
        <v>-92.99099799163791</v>
      </c>
    </row>
    <row r="159" spans="3:9" ht="12.75">
      <c r="C159">
        <f t="shared" si="14"/>
        <v>161</v>
      </c>
      <c r="D159" s="10">
        <f t="shared" si="15"/>
        <v>-16.470299999999956</v>
      </c>
      <c r="E159" s="5">
        <f t="shared" si="21"/>
        <v>-0.30901699437481883</v>
      </c>
      <c r="F159" s="6">
        <f t="shared" si="17"/>
        <v>0.8788171126619597</v>
      </c>
      <c r="G159" s="74">
        <f t="shared" si="18"/>
        <v>24689613.079017777</v>
      </c>
      <c r="H159" s="76">
        <f t="shared" si="20"/>
        <v>1.2376812281880886E-10</v>
      </c>
      <c r="I159" s="74">
        <f t="shared" si="19"/>
        <v>-99.07391195918066</v>
      </c>
    </row>
    <row r="160" spans="3:9" ht="12.75">
      <c r="C160">
        <f t="shared" si="14"/>
        <v>160</v>
      </c>
      <c r="D160" s="10">
        <f t="shared" si="15"/>
        <v>-16.367999999999956</v>
      </c>
      <c r="E160" s="5">
        <f t="shared" si="21"/>
        <v>1.2985792996467183E-13</v>
      </c>
      <c r="F160" s="6">
        <f t="shared" si="17"/>
        <v>0.866025403784433</v>
      </c>
      <c r="G160" s="74">
        <f t="shared" si="18"/>
        <v>25710794.276979294</v>
      </c>
      <c r="H160" s="76">
        <f t="shared" si="20"/>
        <v>1.957234495893592E-35</v>
      </c>
      <c r="I160" s="74">
        <f t="shared" si="19"/>
        <v>-347.08357138485263</v>
      </c>
    </row>
    <row r="161" spans="3:9" ht="12.75">
      <c r="C161">
        <f t="shared" si="14"/>
        <v>159</v>
      </c>
      <c r="D161" s="10">
        <f t="shared" si="15"/>
        <v>-16.265699999999956</v>
      </c>
      <c r="E161" s="5">
        <f t="shared" si="21"/>
        <v>0.30901699437507263</v>
      </c>
      <c r="F161" s="6">
        <f t="shared" si="17"/>
        <v>0.8526401643540863</v>
      </c>
      <c r="G161" s="74">
        <f t="shared" si="18"/>
        <v>26699783.051014543</v>
      </c>
      <c r="H161" s="76">
        <f t="shared" si="20"/>
        <v>9.962227841664922E-11</v>
      </c>
      <c r="I161" s="74">
        <f t="shared" si="19"/>
        <v>-100.01643529934866</v>
      </c>
    </row>
    <row r="162" spans="3:9" ht="12.75">
      <c r="C162">
        <f t="shared" si="14"/>
        <v>158</v>
      </c>
      <c r="D162" s="10">
        <f t="shared" si="15"/>
        <v>-16.163399999999957</v>
      </c>
      <c r="E162" s="5">
        <f t="shared" si="21"/>
        <v>0.587785252292581</v>
      </c>
      <c r="F162" s="6">
        <f t="shared" si="17"/>
        <v>0.8386705679454178</v>
      </c>
      <c r="G162" s="74">
        <f t="shared" si="18"/>
        <v>27656126.81435562</v>
      </c>
      <c r="H162" s="76">
        <f t="shared" si="20"/>
        <v>3.2502225040161503E-10</v>
      </c>
      <c r="I162" s="74">
        <f t="shared" si="19"/>
        <v>-94.8808690703383</v>
      </c>
    </row>
    <row r="163" spans="3:9" ht="12.75">
      <c r="C163">
        <f t="shared" si="14"/>
        <v>157</v>
      </c>
      <c r="D163" s="10">
        <f t="shared" si="15"/>
        <v>-16.061099999999957</v>
      </c>
      <c r="E163" s="5">
        <f t="shared" si="21"/>
        <v>0.8090169943750227</v>
      </c>
      <c r="F163" s="6">
        <f t="shared" si="17"/>
        <v>0.8241261886220096</v>
      </c>
      <c r="G163" s="74">
        <f t="shared" si="18"/>
        <v>28579405.18574067</v>
      </c>
      <c r="H163" s="76">
        <f t="shared" si="20"/>
        <v>5.567650709833988E-10</v>
      </c>
      <c r="I163" s="74">
        <f t="shared" si="19"/>
        <v>-92.54328018287924</v>
      </c>
    </row>
    <row r="164" spans="3:9" ht="12.75">
      <c r="C164">
        <f t="shared" si="14"/>
        <v>156</v>
      </c>
      <c r="D164" s="10">
        <f t="shared" si="15"/>
        <v>-15.958799999999957</v>
      </c>
      <c r="E164" s="5">
        <f t="shared" si="21"/>
        <v>0.9510565162951937</v>
      </c>
      <c r="F164" s="6">
        <f t="shared" si="17"/>
        <v>0.809016994374941</v>
      </c>
      <c r="G164" s="74">
        <f t="shared" si="18"/>
        <v>29469230.11643146</v>
      </c>
      <c r="H164" s="76">
        <f t="shared" si="20"/>
        <v>6.973743889169693E-10</v>
      </c>
      <c r="I164" s="74">
        <f t="shared" si="19"/>
        <v>-91.56534006137379</v>
      </c>
    </row>
    <row r="165" spans="3:9" ht="12.75">
      <c r="C165">
        <f t="shared" si="14"/>
        <v>155</v>
      </c>
      <c r="D165" s="10">
        <f t="shared" si="15"/>
        <v>-15.856499999999958</v>
      </c>
      <c r="E165" s="5">
        <f t="shared" si="21"/>
        <v>1</v>
      </c>
      <c r="F165" s="6">
        <f t="shared" si="17"/>
        <v>0.7933533402912285</v>
      </c>
      <c r="G165" s="74">
        <f t="shared" si="18"/>
        <v>30325245.988443453</v>
      </c>
      <c r="H165" s="76">
        <f t="shared" si="20"/>
        <v>7.001648077450538E-10</v>
      </c>
      <c r="I165" s="74">
        <f t="shared" si="19"/>
        <v>-91.54799721886077</v>
      </c>
    </row>
    <row r="166" spans="3:9" ht="12.75">
      <c r="C166">
        <f t="shared" si="14"/>
        <v>154</v>
      </c>
      <c r="D166" s="10">
        <f t="shared" si="15"/>
        <v>-15.754199999999958</v>
      </c>
      <c r="E166" s="5">
        <f t="shared" si="21"/>
        <v>0.9510565162951146</v>
      </c>
      <c r="F166" s="6">
        <f t="shared" si="17"/>
        <v>0.7771459614569639</v>
      </c>
      <c r="G166" s="74">
        <f t="shared" si="18"/>
        <v>31147129.6840366</v>
      </c>
      <c r="H166" s="76">
        <f t="shared" si="20"/>
        <v>5.760463266750518E-10</v>
      </c>
      <c r="I166" s="74">
        <f t="shared" si="19"/>
        <v>-92.39542588433908</v>
      </c>
    </row>
    <row r="167" spans="3:9" ht="12.75">
      <c r="C167">
        <f t="shared" si="14"/>
        <v>153</v>
      </c>
      <c r="D167" s="10">
        <f t="shared" si="15"/>
        <v>-15.651899999999959</v>
      </c>
      <c r="E167" s="5">
        <f t="shared" si="21"/>
        <v>0.8090169943748722</v>
      </c>
      <c r="F167" s="6">
        <f t="shared" si="17"/>
        <v>0.7604059656000236</v>
      </c>
      <c r="G167" s="74">
        <f t="shared" si="18"/>
        <v>31934590.626538154</v>
      </c>
      <c r="H167" s="76">
        <f t="shared" si="20"/>
        <v>3.796288830196713E-10</v>
      </c>
      <c r="I167" s="74">
        <f t="shared" si="19"/>
        <v>-94.20640752886278</v>
      </c>
    </row>
    <row r="168" spans="3:9" ht="12.75">
      <c r="C168">
        <f t="shared" si="14"/>
        <v>152</v>
      </c>
      <c r="D168" s="10">
        <f t="shared" si="15"/>
        <v>-15.549599999999959</v>
      </c>
      <c r="E168" s="5">
        <f t="shared" si="21"/>
        <v>0.5877852522923739</v>
      </c>
      <c r="F168" s="6">
        <f t="shared" si="17"/>
        <v>0.7431448254773869</v>
      </c>
      <c r="G168" s="74">
        <f t="shared" si="18"/>
        <v>32687370.792593498</v>
      </c>
      <c r="H168" s="76">
        <f t="shared" si="20"/>
        <v>1.8268375993931928E-10</v>
      </c>
      <c r="I168" s="74">
        <f t="shared" si="19"/>
        <v>-97.38300058461499</v>
      </c>
    </row>
    <row r="169" spans="3:9" ht="12.75">
      <c r="C169">
        <f t="shared" si="14"/>
        <v>151</v>
      </c>
      <c r="D169" s="10">
        <f t="shared" si="15"/>
        <v>-15.44729999999996</v>
      </c>
      <c r="E169" s="5">
        <f t="shared" si="21"/>
        <v>0.3090169943748359</v>
      </c>
      <c r="F169" s="6">
        <f t="shared" si="17"/>
        <v>0.7253743710122803</v>
      </c>
      <c r="G169" s="74">
        <f t="shared" si="18"/>
        <v>33405244.69596475</v>
      </c>
      <c r="H169" s="76">
        <f t="shared" si="20"/>
        <v>4.606122259396145E-11</v>
      </c>
      <c r="I169" s="74">
        <f t="shared" si="19"/>
        <v>-103.36664538825885</v>
      </c>
    </row>
    <row r="170" spans="3:9" ht="12.75">
      <c r="C170">
        <f t="shared" si="14"/>
        <v>150</v>
      </c>
      <c r="D170" s="10">
        <f t="shared" si="15"/>
        <v>-15.34499999999996</v>
      </c>
      <c r="E170" s="5">
        <f t="shared" si="21"/>
        <v>-1.1907727408277946E-13</v>
      </c>
      <c r="F170" s="6">
        <f t="shared" si="17"/>
        <v>0.7071067811865402</v>
      </c>
      <c r="G170" s="74">
        <f t="shared" si="18"/>
        <v>34088019.34302033</v>
      </c>
      <c r="H170" s="76">
        <f t="shared" si="20"/>
        <v>6.241656600157621E-36</v>
      </c>
      <c r="I170" s="74">
        <f t="shared" si="19"/>
        <v>-352.0470012877531</v>
      </c>
    </row>
    <row r="171" spans="3:9" ht="12.75">
      <c r="C171">
        <f t="shared" si="14"/>
        <v>149</v>
      </c>
      <c r="D171" s="10">
        <f t="shared" si="15"/>
        <v>-15.24269999999996</v>
      </c>
      <c r="E171" s="5">
        <f t="shared" si="21"/>
        <v>-0.30901699437506236</v>
      </c>
      <c r="F171" s="6">
        <f t="shared" si="17"/>
        <v>0.6883545756937464</v>
      </c>
      <c r="G171" s="74">
        <f t="shared" si="18"/>
        <v>34735534.16008264</v>
      </c>
      <c r="H171" s="76">
        <f t="shared" si="20"/>
        <v>3.836337486968019E-11</v>
      </c>
      <c r="I171" s="74">
        <f t="shared" si="19"/>
        <v>-104.16083194441723</v>
      </c>
    </row>
    <row r="172" spans="3:9" ht="12.75">
      <c r="C172">
        <f t="shared" si="14"/>
        <v>148</v>
      </c>
      <c r="D172" s="10">
        <f t="shared" si="15"/>
        <v>-15.14039999999996</v>
      </c>
      <c r="E172" s="5">
        <f t="shared" si="21"/>
        <v>-0.5877852522925666</v>
      </c>
      <c r="F172" s="6">
        <f t="shared" si="17"/>
        <v>0.6691306063588506</v>
      </c>
      <c r="G172" s="74">
        <f t="shared" si="18"/>
        <v>35347660.89282393</v>
      </c>
      <c r="H172" s="76">
        <f t="shared" si="20"/>
        <v>1.266524031764887E-10</v>
      </c>
      <c r="I172" s="74">
        <f t="shared" si="19"/>
        <v>-98.9738656523872</v>
      </c>
    </row>
    <row r="173" spans="3:9" ht="12.75">
      <c r="C173">
        <f t="shared" si="14"/>
        <v>147</v>
      </c>
      <c r="D173" s="10">
        <f t="shared" si="15"/>
        <v>-15.038099999999961</v>
      </c>
      <c r="E173" s="5">
        <f t="shared" si="21"/>
        <v>-0.8090169943750164</v>
      </c>
      <c r="F173" s="6">
        <f t="shared" si="17"/>
        <v>0.6494480483301758</v>
      </c>
      <c r="G173" s="74">
        <f t="shared" si="18"/>
        <v>35924303.47792385</v>
      </c>
      <c r="H173" s="76">
        <f t="shared" si="20"/>
        <v>2.1882807598456464E-10</v>
      </c>
      <c r="I173" s="74">
        <f t="shared" si="19"/>
        <v>-96.59896958102178</v>
      </c>
    </row>
    <row r="174" spans="3:9" ht="12.75">
      <c r="C174">
        <f t="shared" si="14"/>
        <v>146</v>
      </c>
      <c r="D174" s="10">
        <f t="shared" si="15"/>
        <v>-14.935799999999961</v>
      </c>
      <c r="E174" s="5">
        <f t="shared" si="21"/>
        <v>-0.9510565162951904</v>
      </c>
      <c r="F174" s="6">
        <f t="shared" si="17"/>
        <v>0.6293203910498293</v>
      </c>
      <c r="G174" s="74">
        <f t="shared" si="18"/>
        <v>36465397.88722456</v>
      </c>
      <c r="H174" s="76">
        <f t="shared" si="20"/>
        <v>2.7559414019478135E-10</v>
      </c>
      <c r="I174" s="74">
        <f t="shared" si="19"/>
        <v>-95.59730020828731</v>
      </c>
    </row>
    <row r="175" spans="3:9" ht="12.75">
      <c r="C175">
        <f t="shared" si="14"/>
        <v>145</v>
      </c>
      <c r="D175" s="10">
        <f t="shared" si="15"/>
        <v>-14.833499999999962</v>
      </c>
      <c r="E175" s="5">
        <f t="shared" si="21"/>
        <v>-1</v>
      </c>
      <c r="F175" s="6">
        <f t="shared" si="17"/>
        <v>0.6087614290087129</v>
      </c>
      <c r="G175" s="74">
        <f t="shared" si="18"/>
        <v>36970911.944642484</v>
      </c>
      <c r="H175" s="76">
        <f t="shared" si="20"/>
        <v>2.773636621591493E-10</v>
      </c>
      <c r="I175" s="74">
        <f t="shared" si="19"/>
        <v>-95.56950437125344</v>
      </c>
    </row>
    <row r="176" spans="3:9" ht="12.75">
      <c r="C176">
        <f t="shared" si="14"/>
        <v>144</v>
      </c>
      <c r="D176" s="10">
        <f t="shared" si="15"/>
        <v>-14.731199999999962</v>
      </c>
      <c r="E176" s="5">
        <f t="shared" si="21"/>
        <v>-0.9510565162951179</v>
      </c>
      <c r="F176" s="6">
        <f t="shared" si="17"/>
        <v>0.5877852522924651</v>
      </c>
      <c r="G176" s="74">
        <f t="shared" si="18"/>
        <v>37440845.11611745</v>
      </c>
      <c r="H176" s="76">
        <f t="shared" si="20"/>
        <v>2.2805225409593878E-10</v>
      </c>
      <c r="I176" s="74">
        <f t="shared" si="19"/>
        <v>-96.41965630782877</v>
      </c>
    </row>
    <row r="177" spans="3:9" ht="12.75">
      <c r="C177">
        <f t="shared" si="14"/>
        <v>143</v>
      </c>
      <c r="D177" s="10">
        <f t="shared" si="15"/>
        <v>-14.628899999999962</v>
      </c>
      <c r="E177" s="5">
        <f t="shared" si="21"/>
        <v>-0.8090169943748785</v>
      </c>
      <c r="F177" s="6">
        <f t="shared" si="17"/>
        <v>0.5664062369248245</v>
      </c>
      <c r="G177" s="74">
        <f t="shared" si="18"/>
        <v>37875228.27290241</v>
      </c>
      <c r="H177" s="76">
        <f t="shared" si="20"/>
        <v>1.4973952760190775E-10</v>
      </c>
      <c r="I177" s="74">
        <f t="shared" si="19"/>
        <v>-98.2466354131756</v>
      </c>
    </row>
    <row r="178" spans="3:9" ht="12.75">
      <c r="C178">
        <f t="shared" si="14"/>
        <v>142</v>
      </c>
      <c r="D178" s="10">
        <f t="shared" si="15"/>
        <v>-14.526599999999963</v>
      </c>
      <c r="E178" s="5">
        <f t="shared" si="21"/>
        <v>-0.5877852522923827</v>
      </c>
      <c r="F178" s="6">
        <f t="shared" si="17"/>
        <v>0.5446390350150189</v>
      </c>
      <c r="G178" s="74">
        <f t="shared" si="18"/>
        <v>38274123.428518385</v>
      </c>
      <c r="H178" s="76">
        <f t="shared" si="20"/>
        <v>7.15681889351765E-11</v>
      </c>
      <c r="I178" s="74">
        <f t="shared" si="19"/>
        <v>-101.45279972661857</v>
      </c>
    </row>
    <row r="179" spans="3:9" ht="12.75">
      <c r="C179">
        <f t="shared" si="14"/>
        <v>141</v>
      </c>
      <c r="D179" s="10">
        <f t="shared" si="15"/>
        <v>-14.424299999999963</v>
      </c>
      <c r="E179" s="5">
        <f t="shared" si="21"/>
        <v>-0.30901699437483937</v>
      </c>
      <c r="F179" s="6">
        <f t="shared" si="17"/>
        <v>0.5224985647159408</v>
      </c>
      <c r="G179" s="74">
        <f t="shared" si="18"/>
        <v>38637623.44972075</v>
      </c>
      <c r="H179" s="76">
        <f t="shared" si="20"/>
        <v>1.7864454285423087E-11</v>
      </c>
      <c r="I179" s="74">
        <f t="shared" si="19"/>
        <v>-107.4801024587348</v>
      </c>
    </row>
    <row r="180" spans="3:9" ht="12.75">
      <c r="C180">
        <f aca="true" t="shared" si="22" ref="C180:C218">1+C181</f>
        <v>140</v>
      </c>
      <c r="D180" s="10">
        <f aca="true" t="shared" si="23" ref="D180:D218">D181-df</f>
        <v>-14.321999999999964</v>
      </c>
      <c r="E180" s="5">
        <f t="shared" si="21"/>
        <v>1.154020455584881E-13</v>
      </c>
      <c r="F180" s="6">
        <f aca="true" t="shared" si="24" ref="F180:F218">SIN((PI()*fakt*D180)/(2*fs_2*fakt))</f>
        <v>0.4999999999999917</v>
      </c>
      <c r="G180" s="74">
        <f t="shared" si="18"/>
        <v>38965851.74184381</v>
      </c>
      <c r="H180" s="76">
        <f t="shared" si="20"/>
        <v>2.2432326052139042E-36</v>
      </c>
      <c r="I180" s="74">
        <f aca="true" t="shared" si="25" ref="I180:I218">LOG10(H180)*10</f>
        <v>-356.49125691230563</v>
      </c>
    </row>
    <row r="181" spans="3:9" ht="12.75">
      <c r="C181">
        <f t="shared" si="22"/>
        <v>139</v>
      </c>
      <c r="D181" s="10">
        <f t="shared" si="23"/>
        <v>-14.219699999999964</v>
      </c>
      <c r="E181" s="5">
        <f t="shared" si="21"/>
        <v>0.3090169943750453</v>
      </c>
      <c r="F181" s="6">
        <f t="shared" si="24"/>
        <v>0.47715876025960025</v>
      </c>
      <c r="G181" s="74">
        <f t="shared" si="18"/>
        <v>39258961.90891146</v>
      </c>
      <c r="H181" s="76">
        <f t="shared" si="20"/>
        <v>1.4430737988210909E-11</v>
      </c>
      <c r="I181" s="74">
        <f t="shared" si="25"/>
        <v>-108.40711458510646</v>
      </c>
    </row>
    <row r="182" spans="3:9" ht="12.75">
      <c r="C182">
        <f t="shared" si="22"/>
        <v>138</v>
      </c>
      <c r="D182" s="10">
        <f t="shared" si="23"/>
        <v>-14.117399999999964</v>
      </c>
      <c r="E182" s="5">
        <f aca="true" t="shared" si="26" ref="E182:E213">SIN((PI()*fakt*D182)/(fc_boc_2*fakt))</f>
        <v>0.5877852522925578</v>
      </c>
      <c r="F182" s="6">
        <f t="shared" si="24"/>
        <v>0.45399049973953837</v>
      </c>
      <c r="G182" s="74">
        <f aca="true" t="shared" si="27" ref="G182:G245">PI()*D182*fakt*COS((PI()*fakt*D182)/(2*fs_2*fakt))</f>
        <v>39517137.38892172</v>
      </c>
      <c r="H182" s="76">
        <f t="shared" si="20"/>
        <v>4.664827409670882E-11</v>
      </c>
      <c r="I182" s="74">
        <f t="shared" si="25"/>
        <v>-103.31164419744738</v>
      </c>
    </row>
    <row r="183" spans="3:9" ht="12.75">
      <c r="C183">
        <f t="shared" si="22"/>
        <v>137</v>
      </c>
      <c r="D183" s="10">
        <f t="shared" si="23"/>
        <v>-14.015099999999965</v>
      </c>
      <c r="E183" s="5">
        <f t="shared" si="26"/>
        <v>0.8090169943750101</v>
      </c>
      <c r="F183" s="6">
        <f t="shared" si="24"/>
        <v>0.4305110968082865</v>
      </c>
      <c r="G183" s="74">
        <f t="shared" si="27"/>
        <v>39740591.06473308</v>
      </c>
      <c r="H183" s="76">
        <f t="shared" si="20"/>
        <v>7.857619221629752E-11</v>
      </c>
      <c r="I183" s="74">
        <f t="shared" si="25"/>
        <v>-101.04709020822234</v>
      </c>
    </row>
    <row r="184" spans="3:9" ht="12.75">
      <c r="C184">
        <f t="shared" si="22"/>
        <v>136</v>
      </c>
      <c r="D184" s="10">
        <f t="shared" si="23"/>
        <v>-13.912799999999965</v>
      </c>
      <c r="E184" s="5">
        <f t="shared" si="26"/>
        <v>0.9510565162951848</v>
      </c>
      <c r="F184" s="6">
        <f t="shared" si="24"/>
        <v>0.4067366430757921</v>
      </c>
      <c r="G184" s="74">
        <f t="shared" si="27"/>
        <v>39929564.850999676</v>
      </c>
      <c r="H184" s="76">
        <f t="shared" si="20"/>
        <v>9.601204722045494E-11</v>
      </c>
      <c r="I184" s="74">
        <f t="shared" si="25"/>
        <v>-100.17674269948932</v>
      </c>
    </row>
    <row r="185" spans="3:9" ht="12.75">
      <c r="C185">
        <f t="shared" si="22"/>
        <v>135</v>
      </c>
      <c r="D185" s="10">
        <f t="shared" si="23"/>
        <v>-13.810499999999966</v>
      </c>
      <c r="E185" s="5">
        <f t="shared" si="26"/>
        <v>1</v>
      </c>
      <c r="F185" s="6">
        <f t="shared" si="24"/>
        <v>0.38268343236508146</v>
      </c>
      <c r="G185" s="74">
        <f t="shared" si="27"/>
        <v>40084329.25762166</v>
      </c>
      <c r="H185" s="76">
        <f t="shared" si="20"/>
        <v>9.324074034723651E-11</v>
      </c>
      <c r="I185" s="74">
        <f t="shared" si="25"/>
        <v>-100.30394286766187</v>
      </c>
    </row>
    <row r="186" spans="3:9" ht="12.75">
      <c r="C186">
        <f t="shared" si="22"/>
        <v>134</v>
      </c>
      <c r="D186" s="10">
        <f t="shared" si="23"/>
        <v>-13.708199999999966</v>
      </c>
      <c r="E186" s="5">
        <f t="shared" si="26"/>
        <v>0.9510565162951212</v>
      </c>
      <c r="F186" s="6">
        <f t="shared" si="24"/>
        <v>0.3583679495452917</v>
      </c>
      <c r="G186" s="74">
        <f t="shared" si="27"/>
        <v>40205182.93019531</v>
      </c>
      <c r="H186" s="76">
        <f t="shared" si="20"/>
        <v>7.351611078065506E-11</v>
      </c>
      <c r="I186" s="74">
        <f t="shared" si="25"/>
        <v>-101.33617476474747</v>
      </c>
    </row>
    <row r="187" spans="3:9" ht="12.75">
      <c r="C187">
        <f t="shared" si="22"/>
        <v>133</v>
      </c>
      <c r="D187" s="10">
        <f t="shared" si="23"/>
        <v>-13.605899999999966</v>
      </c>
      <c r="E187" s="5">
        <f t="shared" si="26"/>
        <v>0.809016994374889</v>
      </c>
      <c r="F187" s="6">
        <f t="shared" si="24"/>
        <v>0.3338068592337626</v>
      </c>
      <c r="G187" s="74">
        <f t="shared" si="27"/>
        <v>40292452.16796597</v>
      </c>
      <c r="H187" s="76">
        <f t="shared" si="20"/>
        <v>4.5955134118455906E-11</v>
      </c>
      <c r="I187" s="74">
        <f t="shared" si="25"/>
        <v>-103.37665962085099</v>
      </c>
    </row>
    <row r="188" spans="3:9" ht="12.75">
      <c r="C188">
        <f t="shared" si="22"/>
        <v>132</v>
      </c>
      <c r="D188" s="10">
        <f t="shared" si="23"/>
        <v>-13.503599999999967</v>
      </c>
      <c r="E188" s="5">
        <f t="shared" si="26"/>
        <v>0.5877852522923913</v>
      </c>
      <c r="F188" s="6">
        <f t="shared" si="24"/>
        <v>0.3090169943749393</v>
      </c>
      <c r="G188" s="74">
        <f t="shared" si="27"/>
        <v>40346490.41980408</v>
      </c>
      <c r="H188" s="76">
        <f t="shared" si="20"/>
        <v>2.0733193750278837E-11</v>
      </c>
      <c r="I188" s="74">
        <f t="shared" si="25"/>
        <v>-106.83333793840148</v>
      </c>
    </row>
    <row r="189" spans="3:9" ht="12.75">
      <c r="C189">
        <f t="shared" si="22"/>
        <v>131</v>
      </c>
      <c r="D189" s="10">
        <f t="shared" si="23"/>
        <v>-13.401299999999967</v>
      </c>
      <c r="E189" s="5">
        <f t="shared" si="26"/>
        <v>0.3090169943748496</v>
      </c>
      <c r="F189" s="6">
        <f t="shared" si="24"/>
        <v>0.28401534470391426</v>
      </c>
      <c r="G189" s="74">
        <f t="shared" si="27"/>
        <v>40367677.758742034</v>
      </c>
      <c r="H189" s="76">
        <f t="shared" si="20"/>
        <v>4.835667580554616E-12</v>
      </c>
      <c r="I189" s="74">
        <f t="shared" si="25"/>
        <v>-113.15543561593907</v>
      </c>
    </row>
    <row r="190" spans="3:9" ht="12.75">
      <c r="C190">
        <f t="shared" si="22"/>
        <v>130</v>
      </c>
      <c r="D190" s="10">
        <f t="shared" si="23"/>
        <v>-13.298999999999968</v>
      </c>
      <c r="E190" s="5">
        <f t="shared" si="26"/>
        <v>-9.751596231899473E-14</v>
      </c>
      <c r="F190" s="6">
        <f t="shared" si="24"/>
        <v>0.25881904510251263</v>
      </c>
      <c r="G190" s="74">
        <f t="shared" si="27"/>
        <v>40356420.33562596</v>
      </c>
      <c r="H190" s="76">
        <f t="shared" si="20"/>
        <v>4.001236694437936E-37</v>
      </c>
      <c r="I190" s="74">
        <f t="shared" si="25"/>
        <v>-363.97805757031955</v>
      </c>
    </row>
    <row r="191" spans="3:9" ht="12.75">
      <c r="C191">
        <f t="shared" si="22"/>
        <v>129</v>
      </c>
      <c r="D191" s="10">
        <f t="shared" si="23"/>
        <v>-13.196699999999968</v>
      </c>
      <c r="E191" s="5">
        <f t="shared" si="26"/>
        <v>-0.3090169943750418</v>
      </c>
      <c r="F191" s="6">
        <f t="shared" si="24"/>
        <v>0.2334453638558971</v>
      </c>
      <c r="G191" s="74">
        <f t="shared" si="27"/>
        <v>40313149.81245299</v>
      </c>
      <c r="H191" s="76">
        <f t="shared" si="20"/>
        <v>3.27580018991806E-12</v>
      </c>
      <c r="I191" s="74">
        <f t="shared" si="25"/>
        <v>-114.84682596246925</v>
      </c>
    </row>
    <row r="192" spans="3:9" ht="12.75">
      <c r="C192">
        <f t="shared" si="22"/>
        <v>128</v>
      </c>
      <c r="D192" s="10">
        <f t="shared" si="23"/>
        <v>-13.094399999999968</v>
      </c>
      <c r="E192" s="5">
        <f t="shared" si="26"/>
        <v>-0.5877852522925548</v>
      </c>
      <c r="F192" s="6">
        <f t="shared" si="24"/>
        <v>0.20791169081775082</v>
      </c>
      <c r="G192" s="74">
        <f t="shared" si="27"/>
        <v>40238322.77597972</v>
      </c>
      <c r="H192" s="76">
        <f t="shared" si="20"/>
        <v>9.43606849613666E-12</v>
      </c>
      <c r="I192" s="74">
        <f t="shared" si="25"/>
        <v>-110.25208915244451</v>
      </c>
    </row>
    <row r="193" spans="3:9" ht="12.75">
      <c r="C193">
        <f t="shared" si="22"/>
        <v>127</v>
      </c>
      <c r="D193" s="10">
        <f t="shared" si="23"/>
        <v>-12.992099999999969</v>
      </c>
      <c r="E193" s="5">
        <f t="shared" si="26"/>
        <v>-0.8090169943750036</v>
      </c>
      <c r="F193" s="6">
        <f t="shared" si="24"/>
        <v>0.18223552549213962</v>
      </c>
      <c r="G193" s="74">
        <f t="shared" si="27"/>
        <v>40132420.13220312</v>
      </c>
      <c r="H193" s="76">
        <f t="shared" si="20"/>
        <v>1.3805950426715443E-11</v>
      </c>
      <c r="I193" s="74">
        <f t="shared" si="25"/>
        <v>-108.59933690374235</v>
      </c>
    </row>
    <row r="194" spans="3:9" ht="12.75">
      <c r="C194">
        <f t="shared" si="22"/>
        <v>126</v>
      </c>
      <c r="D194" s="10">
        <f t="shared" si="23"/>
        <v>-12.889799999999969</v>
      </c>
      <c r="E194" s="5">
        <f t="shared" si="26"/>
        <v>-0.9510565162951815</v>
      </c>
      <c r="F194" s="6">
        <f t="shared" si="24"/>
        <v>0.15643446504022285</v>
      </c>
      <c r="G194" s="74">
        <f t="shared" si="27"/>
        <v>39995946.482329205</v>
      </c>
      <c r="H194" s="76">
        <f t="shared" si="20"/>
        <v>1.4155369500880776E-11</v>
      </c>
      <c r="I194" s="74">
        <f t="shared" si="25"/>
        <v>-108.49078789661709</v>
      </c>
    </row>
    <row r="195" spans="3:9" ht="12.75">
      <c r="C195">
        <f t="shared" si="22"/>
        <v>125</v>
      </c>
      <c r="D195" s="10">
        <f t="shared" si="23"/>
        <v>-12.78749999999997</v>
      </c>
      <c r="E195" s="5">
        <f t="shared" si="26"/>
        <v>-1</v>
      </c>
      <c r="F195" s="6">
        <f t="shared" si="24"/>
        <v>0.13052619222004339</v>
      </c>
      <c r="G195" s="74">
        <f t="shared" si="27"/>
        <v>39829429.480859116</v>
      </c>
      <c r="H195" s="76">
        <f t="shared" si="20"/>
        <v>1.098658702137779E-11</v>
      </c>
      <c r="I195" s="74">
        <f t="shared" si="25"/>
        <v>-109.59137200023</v>
      </c>
    </row>
    <row r="196" spans="3:9" ht="12.75">
      <c r="C196">
        <f t="shared" si="22"/>
        <v>124</v>
      </c>
      <c r="D196" s="10">
        <f t="shared" si="23"/>
        <v>-12.68519999999997</v>
      </c>
      <c r="E196" s="5">
        <f t="shared" si="26"/>
        <v>-0.9510565162951268</v>
      </c>
      <c r="F196" s="6">
        <f t="shared" si="24"/>
        <v>0.10452846326764555</v>
      </c>
      <c r="G196" s="74">
        <f t="shared" si="27"/>
        <v>39633419.176435344</v>
      </c>
      <c r="H196" s="76">
        <f t="shared" si="20"/>
        <v>6.436271194606761E-12</v>
      </c>
      <c r="I196" s="74">
        <f t="shared" si="25"/>
        <v>-111.91365665032939</v>
      </c>
    </row>
    <row r="197" spans="3:9" ht="12.75">
      <c r="C197">
        <f t="shared" si="22"/>
        <v>123</v>
      </c>
      <c r="D197" s="10">
        <f t="shared" si="23"/>
        <v>-12.58289999999997</v>
      </c>
      <c r="E197" s="5">
        <f t="shared" si="26"/>
        <v>-0.8090169943748954</v>
      </c>
      <c r="F197" s="6">
        <f t="shared" si="24"/>
        <v>0.0784590957278373</v>
      </c>
      <c r="G197" s="74">
        <f t="shared" si="27"/>
        <v>39408487.33610379</v>
      </c>
      <c r="H197" s="76">
        <f t="shared" si="20"/>
        <v>2.6539821001762258E-12</v>
      </c>
      <c r="I197" s="74">
        <f t="shared" si="25"/>
        <v>-115.7610201056763</v>
      </c>
    </row>
    <row r="198" spans="3:9" ht="12.75">
      <c r="C198">
        <f t="shared" si="22"/>
        <v>122</v>
      </c>
      <c r="D198" s="10">
        <f t="shared" si="23"/>
        <v>-12.48059999999997</v>
      </c>
      <c r="E198" s="5">
        <f t="shared" si="26"/>
        <v>-0.5877852522924001</v>
      </c>
      <c r="F198" s="6">
        <f t="shared" si="24"/>
        <v>0.05233595624293602</v>
      </c>
      <c r="G198" s="74">
        <f t="shared" si="27"/>
        <v>39155226.75365962</v>
      </c>
      <c r="H198" s="76">
        <f t="shared" si="20"/>
        <v>6.314425518362145E-13</v>
      </c>
      <c r="I198" s="74">
        <f t="shared" si="25"/>
        <v>-121.99666155093502</v>
      </c>
    </row>
    <row r="199" spans="3:9" ht="12.75">
      <c r="C199">
        <f t="shared" si="22"/>
        <v>121</v>
      </c>
      <c r="D199" s="10">
        <f t="shared" si="23"/>
        <v>-12.378299999999971</v>
      </c>
      <c r="E199" s="5">
        <f t="shared" si="26"/>
        <v>-0.3090169943748666</v>
      </c>
      <c r="F199" s="6">
        <f t="shared" si="24"/>
        <v>0.02617694830786563</v>
      </c>
      <c r="G199" s="74">
        <f t="shared" si="27"/>
        <v>38874250.54275628</v>
      </c>
      <c r="H199" s="76">
        <f t="shared" si="20"/>
        <v>4.42949620533995E-14</v>
      </c>
      <c r="I199" s="74">
        <f t="shared" si="25"/>
        <v>-133.53645666030403</v>
      </c>
    </row>
    <row r="200" spans="3:9" ht="12.75">
      <c r="C200">
        <f t="shared" si="22"/>
        <v>120</v>
      </c>
      <c r="D200" s="10">
        <f t="shared" si="23"/>
        <v>-12.275999999999971</v>
      </c>
      <c r="E200" s="5">
        <f t="shared" si="26"/>
        <v>8.673530643710237E-14</v>
      </c>
      <c r="F200" s="6">
        <f t="shared" si="24"/>
        <v>-7.672031412941926E-15</v>
      </c>
      <c r="G200" s="74">
        <f t="shared" si="27"/>
        <v>38566191.41546821</v>
      </c>
      <c r="H200" s="76">
        <f t="shared" si="20"/>
        <v>3.045612932495357E-64</v>
      </c>
      <c r="I200" s="74">
        <f t="shared" si="25"/>
        <v>-635.1632529205807</v>
      </c>
    </row>
    <row r="201" spans="3:9" ht="12.75">
      <c r="C201">
        <f t="shared" si="22"/>
        <v>119</v>
      </c>
      <c r="D201" s="10">
        <f t="shared" si="23"/>
        <v>-12.173699999999972</v>
      </c>
      <c r="E201" s="5">
        <f t="shared" si="26"/>
        <v>0.3090169943750316</v>
      </c>
      <c r="F201" s="6">
        <f t="shared" si="24"/>
        <v>-0.02617694830788097</v>
      </c>
      <c r="G201" s="74">
        <f t="shared" si="27"/>
        <v>38231700.94700822</v>
      </c>
      <c r="H201" s="76">
        <f t="shared" si="20"/>
        <v>4.579638015855345E-14</v>
      </c>
      <c r="I201" s="74">
        <f t="shared" si="25"/>
        <v>-133.39168848181592</v>
      </c>
    </row>
    <row r="202" spans="3:9" ht="12.75">
      <c r="C202">
        <f t="shared" si="22"/>
        <v>118</v>
      </c>
      <c r="D202" s="10">
        <f t="shared" si="23"/>
        <v>-12.071399999999972</v>
      </c>
      <c r="E202" s="5">
        <f t="shared" si="26"/>
        <v>0.5877852522925404</v>
      </c>
      <c r="F202" s="6">
        <f t="shared" si="24"/>
        <v>-0.0523359562429509</v>
      </c>
      <c r="G202" s="74">
        <f t="shared" si="27"/>
        <v>37871448.8273101</v>
      </c>
      <c r="H202" s="76">
        <f t="shared" si="20"/>
        <v>6.749778039026185E-13</v>
      </c>
      <c r="I202" s="74">
        <f t="shared" si="25"/>
        <v>-121.70710508355799</v>
      </c>
    </row>
    <row r="203" spans="3:9" ht="12.75">
      <c r="C203">
        <f t="shared" si="22"/>
        <v>117</v>
      </c>
      <c r="D203" s="10">
        <f t="shared" si="23"/>
        <v>-11.969099999999973</v>
      </c>
      <c r="E203" s="5">
        <f t="shared" si="26"/>
        <v>0.8090169943749973</v>
      </c>
      <c r="F203" s="6">
        <f t="shared" si="24"/>
        <v>-0.07845909572785215</v>
      </c>
      <c r="G203" s="74">
        <f t="shared" si="27"/>
        <v>37486122.10019624</v>
      </c>
      <c r="H203" s="76">
        <f t="shared" si="20"/>
        <v>2.9331649641019456E-12</v>
      </c>
      <c r="I203" s="74">
        <f t="shared" si="25"/>
        <v>-115.32663511180883</v>
      </c>
    </row>
    <row r="204" spans="3:9" ht="12.75">
      <c r="C204">
        <f t="shared" si="22"/>
        <v>116</v>
      </c>
      <c r="D204" s="10">
        <f t="shared" si="23"/>
        <v>-11.866799999999973</v>
      </c>
      <c r="E204" s="5">
        <f t="shared" si="26"/>
        <v>0.9510565162951804</v>
      </c>
      <c r="F204" s="6">
        <f t="shared" si="24"/>
        <v>-0.1045284632676608</v>
      </c>
      <c r="G204" s="74">
        <f t="shared" si="27"/>
        <v>37076424.39085881</v>
      </c>
      <c r="H204" s="76">
        <f t="shared" si="20"/>
        <v>7.354645205730822E-12</v>
      </c>
      <c r="I204" s="74">
        <f t="shared" si="25"/>
        <v>-111.33438273162128</v>
      </c>
    </row>
    <row r="205" spans="3:9" ht="12.75">
      <c r="C205">
        <f t="shared" si="22"/>
        <v>115</v>
      </c>
      <c r="D205" s="10">
        <f t="shared" si="23"/>
        <v>-11.764499999999973</v>
      </c>
      <c r="E205" s="5">
        <f t="shared" si="26"/>
        <v>1</v>
      </c>
      <c r="F205" s="6">
        <f t="shared" si="24"/>
        <v>-0.1305261922200586</v>
      </c>
      <c r="G205" s="74">
        <f t="shared" si="27"/>
        <v>36643075.12239032</v>
      </c>
      <c r="H205" s="76">
        <f t="shared" si="20"/>
        <v>1.2980372189721628E-11</v>
      </c>
      <c r="I205" s="74">
        <f t="shared" si="25"/>
        <v>-108.86712854714006</v>
      </c>
    </row>
    <row r="206" spans="3:9" ht="12.75">
      <c r="C206">
        <f t="shared" si="22"/>
        <v>114</v>
      </c>
      <c r="D206" s="10">
        <f t="shared" si="23"/>
        <v>-11.662199999999974</v>
      </c>
      <c r="E206" s="5">
        <f t="shared" si="26"/>
        <v>0.9510565162951279</v>
      </c>
      <c r="F206" s="6">
        <f t="shared" si="24"/>
        <v>-0.156434465040238</v>
      </c>
      <c r="G206" s="74">
        <f t="shared" si="27"/>
        <v>36186808.72210729</v>
      </c>
      <c r="H206" s="76">
        <f t="shared" si="20"/>
        <v>1.7292293489997113E-11</v>
      </c>
      <c r="I206" s="74">
        <f t="shared" si="25"/>
        <v>-107.6214740209949</v>
      </c>
    </row>
    <row r="207" spans="3:9" ht="12.75">
      <c r="C207">
        <f t="shared" si="22"/>
        <v>113</v>
      </c>
      <c r="D207" s="10">
        <f t="shared" si="23"/>
        <v>-11.559899999999974</v>
      </c>
      <c r="E207" s="5">
        <f t="shared" si="26"/>
        <v>0.8090169943749017</v>
      </c>
      <c r="F207" s="6">
        <f t="shared" si="24"/>
        <v>-0.18223552549215427</v>
      </c>
      <c r="G207" s="74">
        <f t="shared" si="27"/>
        <v>35708373.81841684</v>
      </c>
      <c r="H207" s="76">
        <f t="shared" si="20"/>
        <v>1.7438810747315718E-11</v>
      </c>
      <c r="I207" s="74">
        <f t="shared" si="25"/>
        <v>-107.58483135429199</v>
      </c>
    </row>
    <row r="208" spans="3:9" ht="12.75">
      <c r="C208">
        <f t="shared" si="22"/>
        <v>112</v>
      </c>
      <c r="D208" s="10">
        <f t="shared" si="23"/>
        <v>-11.457599999999974</v>
      </c>
      <c r="E208" s="5">
        <f t="shared" si="26"/>
        <v>0.5877852522924145</v>
      </c>
      <c r="F208" s="6">
        <f t="shared" si="24"/>
        <v>-0.2079116908177658</v>
      </c>
      <c r="G208" s="74">
        <f t="shared" si="27"/>
        <v>35208532.428982146</v>
      </c>
      <c r="H208" s="76">
        <f t="shared" si="20"/>
        <v>1.232466089290915E-11</v>
      </c>
      <c r="I208" s="74">
        <f t="shared" si="25"/>
        <v>-109.09225021289222</v>
      </c>
    </row>
    <row r="209" spans="3:9" ht="12.75">
      <c r="C209">
        <f t="shared" si="22"/>
        <v>111</v>
      </c>
      <c r="D209" s="10">
        <f t="shared" si="23"/>
        <v>-11.355299999999975</v>
      </c>
      <c r="E209" s="5">
        <f t="shared" si="26"/>
        <v>0.30901699437487684</v>
      </c>
      <c r="F209" s="6">
        <f t="shared" si="24"/>
        <v>-0.233445363855912</v>
      </c>
      <c r="G209" s="74">
        <f t="shared" si="27"/>
        <v>34688059.1409478</v>
      </c>
      <c r="H209" s="76">
        <f t="shared" si="20"/>
        <v>4.4243641717697885E-12</v>
      </c>
      <c r="I209" s="74">
        <f t="shared" si="25"/>
        <v>-113.54149133222145</v>
      </c>
    </row>
    <row r="210" spans="3:9" ht="12.75">
      <c r="C210">
        <f t="shared" si="22"/>
        <v>110</v>
      </c>
      <c r="D210" s="10">
        <f t="shared" si="23"/>
        <v>-11.252999999999975</v>
      </c>
      <c r="E210" s="5">
        <f t="shared" si="26"/>
        <v>-7.595465055521E-14</v>
      </c>
      <c r="F210" s="6">
        <f t="shared" si="24"/>
        <v>-0.25881904510252746</v>
      </c>
      <c r="G210" s="74">
        <f t="shared" si="27"/>
        <v>34147740.28399107</v>
      </c>
      <c r="H210" s="76">
        <f aca="true" t="shared" si="28" ref="H210:H273">fc_boc_2*fakt*((F210*E210)/G210)^2*$I$12</f>
        <v>3.390415271351839E-37</v>
      </c>
      <c r="I210" s="74">
        <f t="shared" si="25"/>
        <v>-364.6974710444849</v>
      </c>
    </row>
    <row r="211" spans="3:9" ht="12.75">
      <c r="C211">
        <f t="shared" si="22"/>
        <v>109</v>
      </c>
      <c r="D211" s="10">
        <f t="shared" si="23"/>
        <v>-11.150699999999976</v>
      </c>
      <c r="E211" s="5">
        <f t="shared" si="26"/>
        <v>-0.30901699437501456</v>
      </c>
      <c r="F211" s="6">
        <f t="shared" si="24"/>
        <v>-0.28401534470392853</v>
      </c>
      <c r="G211" s="74">
        <f t="shared" si="27"/>
        <v>33588373.09696843</v>
      </c>
      <c r="H211" s="76">
        <f t="shared" si="28"/>
        <v>6.984672279269033E-12</v>
      </c>
      <c r="I211" s="74">
        <f t="shared" si="25"/>
        <v>-111.55853966163114</v>
      </c>
    </row>
    <row r="212" spans="3:9" ht="12.75">
      <c r="C212">
        <f t="shared" si="22"/>
        <v>108</v>
      </c>
      <c r="D212" s="10">
        <f t="shared" si="23"/>
        <v>-11.048399999999976</v>
      </c>
      <c r="E212" s="5">
        <f t="shared" si="26"/>
        <v>-0.5877852522925316</v>
      </c>
      <c r="F212" s="6">
        <f t="shared" si="24"/>
        <v>-0.30901699437495345</v>
      </c>
      <c r="G212" s="74">
        <f t="shared" si="27"/>
        <v>33010764.888930466</v>
      </c>
      <c r="H212" s="76">
        <f t="shared" si="28"/>
        <v>3.097180794796529E-11</v>
      </c>
      <c r="I212" s="74">
        <f t="shared" si="25"/>
        <v>-105.09033442402098</v>
      </c>
    </row>
    <row r="213" spans="3:9" ht="12.75">
      <c r="C213">
        <f t="shared" si="22"/>
        <v>107</v>
      </c>
      <c r="D213" s="10">
        <f t="shared" si="23"/>
        <v>-10.946099999999976</v>
      </c>
      <c r="E213" s="5">
        <f t="shared" si="26"/>
        <v>-0.809016994374991</v>
      </c>
      <c r="F213" s="6">
        <f t="shared" si="24"/>
        <v>-0.333806859233777</v>
      </c>
      <c r="G213" s="74">
        <f t="shared" si="27"/>
        <v>32415732.195280723</v>
      </c>
      <c r="H213" s="76">
        <f t="shared" si="28"/>
        <v>7.100186631335927E-11</v>
      </c>
      <c r="I213" s="74">
        <f t="shared" si="25"/>
        <v>-101.48730235521197</v>
      </c>
    </row>
    <row r="214" spans="3:9" ht="12.75">
      <c r="C214">
        <f t="shared" si="22"/>
        <v>106</v>
      </c>
      <c r="D214" s="10">
        <f t="shared" si="23"/>
        <v>-10.843799999999977</v>
      </c>
      <c r="E214" s="5">
        <f aca="true" t="shared" si="29" ref="E214:E219">SIN((PI()*fakt*D214)/(fc_boc_2*fakt))</f>
        <v>-0.9510565162951748</v>
      </c>
      <c r="F214" s="6">
        <f t="shared" si="24"/>
        <v>-0.35836794954530604</v>
      </c>
      <c r="G214" s="74">
        <f t="shared" si="27"/>
        <v>31804099.929855816</v>
      </c>
      <c r="H214" s="76">
        <f t="shared" si="28"/>
        <v>1.1748445044301456E-10</v>
      </c>
      <c r="I214" s="74">
        <f t="shared" si="25"/>
        <v>-99.30019610274583</v>
      </c>
    </row>
    <row r="215" spans="3:9" ht="12.75">
      <c r="C215">
        <f t="shared" si="22"/>
        <v>105</v>
      </c>
      <c r="D215" s="10">
        <f t="shared" si="23"/>
        <v>-10.741499999999977</v>
      </c>
      <c r="E215" s="5">
        <f t="shared" si="29"/>
        <v>-1</v>
      </c>
      <c r="F215" s="6">
        <f t="shared" si="24"/>
        <v>-0.3826834323650956</v>
      </c>
      <c r="G215" s="74">
        <f t="shared" si="27"/>
        <v>31176700.533705547</v>
      </c>
      <c r="H215" s="76">
        <f t="shared" si="28"/>
        <v>1.5413265241075116E-10</v>
      </c>
      <c r="I215" s="74">
        <f t="shared" si="25"/>
        <v>-98.12105347916014</v>
      </c>
    </row>
    <row r="216" spans="3:9" ht="12.75">
      <c r="C216">
        <f t="shared" si="22"/>
        <v>104</v>
      </c>
      <c r="D216" s="10">
        <f t="shared" si="23"/>
        <v>-10.639199999999978</v>
      </c>
      <c r="E216" s="5">
        <f t="shared" si="29"/>
        <v>-0.9510565162951334</v>
      </c>
      <c r="F216" s="6">
        <f t="shared" si="24"/>
        <v>-0.4067366430758057</v>
      </c>
      <c r="G216" s="74">
        <f t="shared" si="27"/>
        <v>30534373.1213525</v>
      </c>
      <c r="H216" s="76">
        <f t="shared" si="28"/>
        <v>1.641862819331993E-10</v>
      </c>
      <c r="I216" s="74">
        <f t="shared" si="25"/>
        <v>-97.8466313180607</v>
      </c>
    </row>
    <row r="217" spans="3:9" ht="12.75">
      <c r="C217">
        <f t="shared" si="22"/>
        <v>103</v>
      </c>
      <c r="D217" s="10">
        <f t="shared" si="23"/>
        <v>-10.536899999999978</v>
      </c>
      <c r="E217" s="5">
        <f t="shared" si="29"/>
        <v>-0.809016994374908</v>
      </c>
      <c r="F217" s="6">
        <f t="shared" si="24"/>
        <v>-0.4305110968083003</v>
      </c>
      <c r="G217" s="74">
        <f t="shared" si="27"/>
        <v>29877962.625310075</v>
      </c>
      <c r="H217" s="76">
        <f t="shared" si="28"/>
        <v>1.3901371964439913E-10</v>
      </c>
      <c r="I217" s="74">
        <f t="shared" si="25"/>
        <v>-98.56942335919841</v>
      </c>
    </row>
    <row r="218" spans="3:9" ht="12.75">
      <c r="C218">
        <f t="shared" si="22"/>
        <v>102</v>
      </c>
      <c r="D218" s="10">
        <f t="shared" si="23"/>
        <v>-10.434599999999978</v>
      </c>
      <c r="E218" s="5">
        <f t="shared" si="29"/>
        <v>-0.5877852522924175</v>
      </c>
      <c r="F218" s="6">
        <f t="shared" si="24"/>
        <v>-0.453990499739552</v>
      </c>
      <c r="G218" s="74">
        <f t="shared" si="27"/>
        <v>29208318.939637583</v>
      </c>
      <c r="H218" s="76">
        <f t="shared" si="28"/>
        <v>8.538732524965061E-11</v>
      </c>
      <c r="I218" s="74">
        <f t="shared" si="25"/>
        <v>-100.68606590466274</v>
      </c>
    </row>
    <row r="219" spans="3:9" ht="12.75">
      <c r="C219">
        <f aca="true" t="shared" si="30" ref="C219:C282">1+C220</f>
        <v>101</v>
      </c>
      <c r="D219" s="10">
        <f aca="true" t="shared" si="31" ref="D219:D282">D220-df</f>
        <v>-10.332299999999979</v>
      </c>
      <c r="E219" s="5">
        <f t="shared" si="29"/>
        <v>-0.3090169943748871</v>
      </c>
      <c r="F219" s="6">
        <f aca="true" t="shared" si="32" ref="F219:F282">SIN((PI()*fakt*D219)/(2*fs_2*fakt))</f>
        <v>-0.47715876025961335</v>
      </c>
      <c r="G219" s="74">
        <f t="shared" si="27"/>
        <v>28526296.063309547</v>
      </c>
      <c r="H219" s="76">
        <f t="shared" si="28"/>
        <v>2.7332250629345865E-11</v>
      </c>
      <c r="I219" s="74">
        <f>LOG10(H219)*10</f>
        <v>-105.63324605568154</v>
      </c>
    </row>
    <row r="220" spans="3:9" ht="12.75">
      <c r="C220">
        <f t="shared" si="30"/>
        <v>100</v>
      </c>
      <c r="D220" s="10">
        <f t="shared" si="31"/>
        <v>-10.229999999999979</v>
      </c>
      <c r="E220" s="5">
        <f aca="true" t="shared" si="33" ref="E220:E282">SIN((PI()*fakt*D220)/(fc_boc_2*fakt))</f>
        <v>6.162128099451714E-14</v>
      </c>
      <c r="F220" s="6">
        <f t="shared" si="32"/>
        <v>-0.5000000000000046</v>
      </c>
      <c r="G220" s="74">
        <f t="shared" si="27"/>
        <v>27832751.244173937</v>
      </c>
      <c r="H220" s="76">
        <f t="shared" si="28"/>
        <v>1.2536168206076576E-36</v>
      </c>
      <c r="I220" s="74">
        <f aca="true" t="shared" si="34" ref="I220:I283">LOG10(H220)*10</f>
        <v>-359.018351892835</v>
      </c>
    </row>
    <row r="221" spans="3:9" ht="12.75">
      <c r="C221">
        <f t="shared" si="30"/>
        <v>99</v>
      </c>
      <c r="D221" s="10">
        <f t="shared" si="31"/>
        <v>-10.12769999999998</v>
      </c>
      <c r="E221" s="5">
        <f t="shared" si="33"/>
        <v>0.3090169943750077</v>
      </c>
      <c r="F221" s="6">
        <f t="shared" si="32"/>
        <v>-0.5224985647159535</v>
      </c>
      <c r="G221" s="74">
        <f t="shared" si="27"/>
        <v>27128544.12427178</v>
      </c>
      <c r="H221" s="76">
        <f t="shared" si="28"/>
        <v>3.623744675532156E-11</v>
      </c>
      <c r="I221" s="74">
        <f t="shared" si="34"/>
        <v>-104.4084240975732</v>
      </c>
    </row>
    <row r="222" spans="3:9" ht="12.75">
      <c r="C222">
        <f t="shared" si="30"/>
        <v>98</v>
      </c>
      <c r="D222" s="10">
        <f t="shared" si="31"/>
        <v>-10.02539999999998</v>
      </c>
      <c r="E222" s="5">
        <f t="shared" si="33"/>
        <v>0.587785252292523</v>
      </c>
      <c r="F222" s="6">
        <f t="shared" si="32"/>
        <v>-0.5446390350150314</v>
      </c>
      <c r="G222" s="74">
        <f t="shared" si="27"/>
        <v>26414535.887287095</v>
      </c>
      <c r="H222" s="76">
        <f t="shared" si="28"/>
        <v>1.5026040833920036E-10</v>
      </c>
      <c r="I222" s="74">
        <f t="shared" si="34"/>
        <v>-98.23155435280498</v>
      </c>
    </row>
    <row r="223" spans="3:9" ht="12.75">
      <c r="C223">
        <f t="shared" si="30"/>
        <v>97</v>
      </c>
      <c r="D223" s="10">
        <f t="shared" si="31"/>
        <v>-9.92309999999998</v>
      </c>
      <c r="E223" s="5">
        <f t="shared" si="33"/>
        <v>0.8090169943749825</v>
      </c>
      <c r="F223" s="6">
        <f t="shared" si="32"/>
        <v>-0.5664062369248372</v>
      </c>
      <c r="G223" s="74">
        <f t="shared" si="27"/>
        <v>25691588.40889159</v>
      </c>
      <c r="H223" s="76">
        <f t="shared" si="28"/>
        <v>3.2543560420155123E-10</v>
      </c>
      <c r="I223" s="74">
        <f t="shared" si="34"/>
        <v>-94.87534934919786</v>
      </c>
    </row>
    <row r="224" spans="3:9" ht="12.75">
      <c r="C224">
        <f t="shared" si="30"/>
        <v>96</v>
      </c>
      <c r="D224" s="10">
        <f t="shared" si="31"/>
        <v>-9.82079999999998</v>
      </c>
      <c r="E224" s="5">
        <f t="shared" si="33"/>
        <v>0.9510565162951715</v>
      </c>
      <c r="F224" s="6">
        <f t="shared" si="32"/>
        <v>-0.5877852522924775</v>
      </c>
      <c r="G224" s="74">
        <f t="shared" si="27"/>
        <v>24960563.410744704</v>
      </c>
      <c r="H224" s="76">
        <f t="shared" si="28"/>
        <v>5.131175717159526E-10</v>
      </c>
      <c r="I224" s="74">
        <f t="shared" si="34"/>
        <v>-92.89783112671438</v>
      </c>
    </row>
    <row r="225" spans="3:9" ht="12.75">
      <c r="C225">
        <f t="shared" si="30"/>
        <v>95</v>
      </c>
      <c r="D225" s="10">
        <f t="shared" si="31"/>
        <v>-9.718499999999981</v>
      </c>
      <c r="E225" s="5">
        <f t="shared" si="33"/>
        <v>1</v>
      </c>
      <c r="F225" s="6">
        <f t="shared" si="32"/>
        <v>-0.6087614290087248</v>
      </c>
      <c r="G225" s="74">
        <f t="shared" si="27"/>
        <v>24222321.618903432</v>
      </c>
      <c r="H225" s="76">
        <f t="shared" si="28"/>
        <v>6.461574511796642E-10</v>
      </c>
      <c r="I225" s="74">
        <f t="shared" si="34"/>
        <v>-91.89661643233065</v>
      </c>
    </row>
    <row r="226" spans="3:9" ht="12.75">
      <c r="C226">
        <f t="shared" si="30"/>
        <v>94</v>
      </c>
      <c r="D226" s="10">
        <f t="shared" si="31"/>
        <v>-9.616199999999981</v>
      </c>
      <c r="E226" s="5">
        <f t="shared" si="33"/>
        <v>0.9510565162951368</v>
      </c>
      <c r="F226" s="6">
        <f t="shared" si="32"/>
        <v>-0.6293203910498412</v>
      </c>
      <c r="G226" s="74">
        <f t="shared" si="27"/>
        <v>23477721.927390885</v>
      </c>
      <c r="H226" s="76">
        <f t="shared" si="28"/>
        <v>6.648443517871947E-10</v>
      </c>
      <c r="I226" s="74">
        <f t="shared" si="34"/>
        <v>-91.77280016459278</v>
      </c>
    </row>
    <row r="227" spans="3:9" ht="12.75">
      <c r="C227">
        <f t="shared" si="30"/>
        <v>93</v>
      </c>
      <c r="D227" s="10">
        <f t="shared" si="31"/>
        <v>-9.513899999999982</v>
      </c>
      <c r="E227" s="5">
        <f t="shared" si="33"/>
        <v>0.8090169943749144</v>
      </c>
      <c r="F227" s="6">
        <f t="shared" si="32"/>
        <v>-0.6494480483301874</v>
      </c>
      <c r="G227" s="74">
        <f t="shared" si="27"/>
        <v>22727620.56766583</v>
      </c>
      <c r="H227" s="76">
        <f t="shared" si="28"/>
        <v>5.467286268874494E-10</v>
      </c>
      <c r="I227" s="74">
        <f t="shared" si="34"/>
        <v>-92.62228185713779</v>
      </c>
    </row>
    <row r="228" spans="3:9" ht="12.75">
      <c r="C228">
        <f t="shared" si="30"/>
        <v>92</v>
      </c>
      <c r="D228" s="10">
        <f t="shared" si="31"/>
        <v>-9.411599999999982</v>
      </c>
      <c r="E228" s="5">
        <f t="shared" si="33"/>
        <v>0.5877852522924291</v>
      </c>
      <c r="F228" s="6">
        <f t="shared" si="32"/>
        <v>-0.6691306063588617</v>
      </c>
      <c r="G228" s="74">
        <f t="shared" si="27"/>
        <v>21972870.28472811</v>
      </c>
      <c r="H228" s="76">
        <f t="shared" si="28"/>
        <v>3.277639696569792E-10</v>
      </c>
      <c r="I228" s="74">
        <f t="shared" si="34"/>
        <v>-94.84438789140094</v>
      </c>
    </row>
    <row r="229" spans="3:9" ht="12.75">
      <c r="C229">
        <f t="shared" si="30"/>
        <v>91</v>
      </c>
      <c r="D229" s="10">
        <f t="shared" si="31"/>
        <v>-9.309299999999983</v>
      </c>
      <c r="E229" s="5">
        <f t="shared" si="33"/>
        <v>0.3090169943748974</v>
      </c>
      <c r="F229" s="6">
        <f t="shared" si="32"/>
        <v>-0.6883545756937571</v>
      </c>
      <c r="G229" s="74">
        <f t="shared" si="27"/>
        <v>21214319.5205871</v>
      </c>
      <c r="H229" s="76">
        <f t="shared" si="28"/>
        <v>1.0285053562141161E-10</v>
      </c>
      <c r="I229" s="74">
        <f t="shared" si="34"/>
        <v>-99.87793442259799</v>
      </c>
    </row>
    <row r="230" spans="3:9" ht="12.75">
      <c r="C230">
        <f t="shared" si="30"/>
        <v>90</v>
      </c>
      <c r="D230" s="10">
        <f t="shared" si="31"/>
        <v>-9.206999999999983</v>
      </c>
      <c r="E230" s="5">
        <f t="shared" si="33"/>
        <v>-5.084062511262477E-14</v>
      </c>
      <c r="F230" s="6">
        <f t="shared" si="32"/>
        <v>-0.7071067811865507</v>
      </c>
      <c r="G230" s="74">
        <f t="shared" si="27"/>
        <v>20452811.60581191</v>
      </c>
      <c r="H230" s="76">
        <f t="shared" si="28"/>
        <v>3.160540541859409E-36</v>
      </c>
      <c r="I230" s="74">
        <f t="shared" si="34"/>
        <v>-355.00238634384505</v>
      </c>
    </row>
    <row r="231" spans="3:9" ht="12.75">
      <c r="C231">
        <f t="shared" si="30"/>
        <v>89</v>
      </c>
      <c r="D231" s="10">
        <f t="shared" si="31"/>
        <v>-9.104699999999983</v>
      </c>
      <c r="E231" s="5">
        <f t="shared" si="33"/>
        <v>-0.3090169943749941</v>
      </c>
      <c r="F231" s="6">
        <f t="shared" si="32"/>
        <v>-0.7253743710122905</v>
      </c>
      <c r="G231" s="74">
        <f t="shared" si="27"/>
        <v>19689183.95987297</v>
      </c>
      <c r="H231" s="76">
        <f t="shared" si="28"/>
        <v>1.3258956399015922E-10</v>
      </c>
      <c r="I231" s="74">
        <f t="shared" si="34"/>
        <v>-98.77490657528901</v>
      </c>
    </row>
    <row r="232" spans="3:9" ht="12.75">
      <c r="C232">
        <f t="shared" si="30"/>
        <v>88</v>
      </c>
      <c r="D232" s="10">
        <f t="shared" si="31"/>
        <v>-9.002399999999984</v>
      </c>
      <c r="E232" s="5">
        <f t="shared" si="33"/>
        <v>-0.5877852522925113</v>
      </c>
      <c r="F232" s="6">
        <f t="shared" si="32"/>
        <v>-0.7431448254773971</v>
      </c>
      <c r="G232" s="74">
        <f t="shared" si="27"/>
        <v>18924267.300974876</v>
      </c>
      <c r="H232" s="76">
        <f t="shared" si="28"/>
        <v>5.450317135382566E-10</v>
      </c>
      <c r="I232" s="74">
        <f t="shared" si="34"/>
        <v>-92.63578226872062</v>
      </c>
    </row>
    <row r="233" spans="3:9" ht="12.75">
      <c r="C233">
        <f t="shared" si="30"/>
        <v>87</v>
      </c>
      <c r="D233" s="10">
        <f t="shared" si="31"/>
        <v>-8.900099999999984</v>
      </c>
      <c r="E233" s="5">
        <f t="shared" si="33"/>
        <v>-0.8090169943749762</v>
      </c>
      <c r="F233" s="6">
        <f t="shared" si="32"/>
        <v>-0.7604059656000339</v>
      </c>
      <c r="G233" s="74">
        <f t="shared" si="27"/>
        <v>18158884.866070397</v>
      </c>
      <c r="H233" s="76">
        <f t="shared" si="28"/>
        <v>1.1740959866046143E-09</v>
      </c>
      <c r="I233" s="74">
        <f t="shared" si="34"/>
        <v>-89.3029639648818</v>
      </c>
    </row>
    <row r="234" spans="3:9" ht="12.75">
      <c r="C234">
        <f t="shared" si="30"/>
        <v>86</v>
      </c>
      <c r="D234" s="10">
        <f t="shared" si="31"/>
        <v>-8.797799999999985</v>
      </c>
      <c r="E234" s="5">
        <f t="shared" si="33"/>
        <v>-0.9510565162951682</v>
      </c>
      <c r="F234" s="6">
        <f t="shared" si="32"/>
        <v>-0.7771459614569736</v>
      </c>
      <c r="G234" s="74">
        <f t="shared" si="27"/>
        <v>17393851.64173441</v>
      </c>
      <c r="H234" s="76">
        <f t="shared" si="28"/>
        <v>1.8471490918642379E-09</v>
      </c>
      <c r="I234" s="74">
        <f t="shared" si="34"/>
        <v>-87.33498049248043</v>
      </c>
    </row>
    <row r="235" spans="3:9" ht="12.75">
      <c r="C235">
        <f t="shared" si="30"/>
        <v>85</v>
      </c>
      <c r="D235" s="10">
        <f t="shared" si="31"/>
        <v>-8.695499999999985</v>
      </c>
      <c r="E235" s="5">
        <f t="shared" si="33"/>
        <v>-1</v>
      </c>
      <c r="F235" s="6">
        <f t="shared" si="32"/>
        <v>-0.7933533402912376</v>
      </c>
      <c r="G235" s="74">
        <f t="shared" si="27"/>
        <v>16629973.606565459</v>
      </c>
      <c r="H235" s="76">
        <f t="shared" si="28"/>
        <v>2.3282296894222727E-09</v>
      </c>
      <c r="I235" s="74">
        <f t="shared" si="34"/>
        <v>-86.32974176974052</v>
      </c>
    </row>
    <row r="236" spans="3:9" ht="12.75">
      <c r="C236">
        <f t="shared" si="30"/>
        <v>84</v>
      </c>
      <c r="D236" s="10">
        <f t="shared" si="31"/>
        <v>-8.593199999999985</v>
      </c>
      <c r="E236" s="5">
        <f t="shared" si="33"/>
        <v>-0.951056516295139</v>
      </c>
      <c r="F236" s="6">
        <f t="shared" si="32"/>
        <v>-0.8090169943749498</v>
      </c>
      <c r="G236" s="74">
        <f t="shared" si="27"/>
        <v>15868046.985770477</v>
      </c>
      <c r="H236" s="76">
        <f t="shared" si="28"/>
        <v>2.4052300352441107E-09</v>
      </c>
      <c r="I236" s="74">
        <f t="shared" si="34"/>
        <v>-86.18843381552242</v>
      </c>
    </row>
    <row r="237" spans="3:9" ht="12.75">
      <c r="C237">
        <f t="shared" si="30"/>
        <v>83</v>
      </c>
      <c r="D237" s="10">
        <f t="shared" si="31"/>
        <v>-8.490899999999986</v>
      </c>
      <c r="E237" s="5">
        <f t="shared" si="33"/>
        <v>-0.8090169943749228</v>
      </c>
      <c r="F237" s="6">
        <f t="shared" si="32"/>
        <v>-0.8241261886220178</v>
      </c>
      <c r="G237" s="74">
        <f t="shared" si="27"/>
        <v>15108857.518575974</v>
      </c>
      <c r="H237" s="76">
        <f t="shared" si="28"/>
        <v>1.9921181934485746E-09</v>
      </c>
      <c r="I237" s="74">
        <f t="shared" si="34"/>
        <v>-87.00684898221687</v>
      </c>
    </row>
    <row r="238" spans="3:9" ht="12.75">
      <c r="C238">
        <f t="shared" si="30"/>
        <v>82</v>
      </c>
      <c r="D238" s="10">
        <f t="shared" si="31"/>
        <v>-8.388599999999986</v>
      </c>
      <c r="E238" s="5">
        <f t="shared" si="33"/>
        <v>-0.5877852522924407</v>
      </c>
      <c r="F238" s="6">
        <f t="shared" si="32"/>
        <v>-0.8386705679454259</v>
      </c>
      <c r="G238" s="74">
        <f t="shared" si="27"/>
        <v>14353179.739095643</v>
      </c>
      <c r="H238" s="76">
        <f t="shared" si="28"/>
        <v>1.2067006928944898E-09</v>
      </c>
      <c r="I238" s="74">
        <f t="shared" si="34"/>
        <v>-89.18400437892599</v>
      </c>
    </row>
    <row r="239" spans="3:9" ht="12.75">
      <c r="C239">
        <f t="shared" si="30"/>
        <v>81</v>
      </c>
      <c r="D239" s="10">
        <f t="shared" si="31"/>
        <v>-8.286299999999986</v>
      </c>
      <c r="E239" s="5">
        <f t="shared" si="33"/>
        <v>-0.30901699437490765</v>
      </c>
      <c r="F239" s="6">
        <f t="shared" si="32"/>
        <v>-0.8526401643540941</v>
      </c>
      <c r="G239" s="74">
        <f t="shared" si="27"/>
        <v>13601776.271271246</v>
      </c>
      <c r="H239" s="76">
        <f t="shared" si="28"/>
        <v>3.8386691367913153E-10</v>
      </c>
      <c r="I239" s="74">
        <f t="shared" si="34"/>
        <v>-94.15819319051698</v>
      </c>
    </row>
    <row r="240" spans="3:9" ht="12.75">
      <c r="C240">
        <f t="shared" si="30"/>
        <v>80</v>
      </c>
      <c r="D240" s="10">
        <f t="shared" si="31"/>
        <v>-8.183999999999987</v>
      </c>
      <c r="E240" s="5">
        <f t="shared" si="33"/>
        <v>4.0059969230732406E-14</v>
      </c>
      <c r="F240" s="6">
        <f t="shared" si="32"/>
        <v>-0.8660254037844403</v>
      </c>
      <c r="G240" s="74">
        <f t="shared" si="27"/>
        <v>12855397.138489338</v>
      </c>
      <c r="H240" s="76">
        <f t="shared" si="28"/>
        <v>7.4505292561027E-36</v>
      </c>
      <c r="I240" s="74">
        <f t="shared" si="34"/>
        <v>-351.27812875595225</v>
      </c>
    </row>
    <row r="241" spans="3:9" ht="12.75">
      <c r="C241">
        <f t="shared" si="30"/>
        <v>79</v>
      </c>
      <c r="D241" s="10">
        <f t="shared" si="31"/>
        <v>-8.081699999999987</v>
      </c>
      <c r="E241" s="5">
        <f t="shared" si="33"/>
        <v>0.3090169943749838</v>
      </c>
      <c r="F241" s="6">
        <f t="shared" si="32"/>
        <v>-0.878817112661967</v>
      </c>
      <c r="G241" s="74">
        <f t="shared" si="27"/>
        <v>12114779.08846181</v>
      </c>
      <c r="H241" s="76">
        <f t="shared" si="28"/>
        <v>5.140511955760291E-10</v>
      </c>
      <c r="I241" s="74">
        <f t="shared" si="34"/>
        <v>-92.88993626434754</v>
      </c>
    </row>
    <row r="242" spans="3:9" ht="12.75">
      <c r="C242">
        <f t="shared" si="30"/>
        <v>78</v>
      </c>
      <c r="D242" s="10">
        <f t="shared" si="31"/>
        <v>-7.979399999999987</v>
      </c>
      <c r="E242" s="5">
        <f t="shared" si="33"/>
        <v>0.5877852522925056</v>
      </c>
      <c r="F242" s="6">
        <f t="shared" si="32"/>
        <v>-0.8910065241883696</v>
      </c>
      <c r="G242" s="74">
        <f t="shared" si="27"/>
        <v>11380644.933943557</v>
      </c>
      <c r="H242" s="76">
        <f t="shared" si="28"/>
        <v>2.16641185994216E-09</v>
      </c>
      <c r="I242" s="74">
        <f t="shared" si="34"/>
        <v>-86.6425897545925</v>
      </c>
    </row>
    <row r="243" spans="3:9" ht="12.75">
      <c r="C243">
        <f t="shared" si="30"/>
        <v>77</v>
      </c>
      <c r="D243" s="10">
        <f t="shared" si="31"/>
        <v>-7.877099999999987</v>
      </c>
      <c r="E243" s="5">
        <f t="shared" si="33"/>
        <v>0.8090169943749699</v>
      </c>
      <c r="F243" s="6">
        <f t="shared" si="32"/>
        <v>-0.9025852843498621</v>
      </c>
      <c r="G243" s="74">
        <f t="shared" si="27"/>
        <v>10653702.90984472</v>
      </c>
      <c r="H243" s="76">
        <f t="shared" si="28"/>
        <v>4.805806232551856E-09</v>
      </c>
      <c r="I243" s="74">
        <f t="shared" si="34"/>
        <v>-83.18233743692326</v>
      </c>
    </row>
    <row r="244" spans="3:9" ht="12.75">
      <c r="C244">
        <f t="shared" si="30"/>
        <v>76</v>
      </c>
      <c r="D244" s="10">
        <f t="shared" si="31"/>
        <v>-7.7747999999999875</v>
      </c>
      <c r="E244" s="5">
        <f t="shared" si="33"/>
        <v>0.9510565162951649</v>
      </c>
      <c r="F244" s="6">
        <f t="shared" si="32"/>
        <v>-0.9135454576426022</v>
      </c>
      <c r="G244" s="74">
        <f t="shared" si="27"/>
        <v>9934646.047279246</v>
      </c>
      <c r="H244" s="76">
        <f t="shared" si="28"/>
        <v>7.824269710824159E-09</v>
      </c>
      <c r="I244" s="74">
        <f t="shared" si="34"/>
        <v>-81.0655618737386</v>
      </c>
    </row>
    <row r="245" spans="3:9" ht="12.75">
      <c r="C245">
        <f t="shared" si="30"/>
        <v>75</v>
      </c>
      <c r="D245" s="10">
        <f t="shared" si="31"/>
        <v>-7.672499999999988</v>
      </c>
      <c r="E245" s="5">
        <f t="shared" si="33"/>
        <v>1</v>
      </c>
      <c r="F245" s="6">
        <f t="shared" si="32"/>
        <v>-0.923879532511288</v>
      </c>
      <c r="G245" s="74">
        <f t="shared" si="27"/>
        <v>9224151.565075208</v>
      </c>
      <c r="H245" s="76">
        <f t="shared" si="28"/>
        <v>1.0262506963004738E-08</v>
      </c>
      <c r="I245" s="74">
        <f t="shared" si="34"/>
        <v>-79.88746535208092</v>
      </c>
    </row>
    <row r="246" spans="3:9" ht="12.75">
      <c r="C246">
        <f t="shared" si="30"/>
        <v>74</v>
      </c>
      <c r="D246" s="10">
        <f t="shared" si="31"/>
        <v>-7.570199999999988</v>
      </c>
      <c r="E246" s="5">
        <f t="shared" si="33"/>
        <v>0.9510565162951423</v>
      </c>
      <c r="F246" s="6">
        <f t="shared" si="32"/>
        <v>-0.933580426497203</v>
      </c>
      <c r="G246" s="74">
        <f aca="true" t="shared" si="35" ref="G246:G309">PI()*D246*fakt*COS((PI()*fakt*D246)/(2*fs_2*fakt))</f>
        <v>8522880.279255224</v>
      </c>
      <c r="H246" s="76">
        <f t="shared" si="28"/>
        <v>1.1102454045862605E-08</v>
      </c>
      <c r="I246" s="74">
        <f t="shared" si="34"/>
        <v>-79.54581015737676</v>
      </c>
    </row>
    <row r="247" spans="3:9" ht="12.75">
      <c r="C247">
        <f t="shared" si="30"/>
        <v>73</v>
      </c>
      <c r="D247" s="10">
        <f t="shared" si="31"/>
        <v>-7.467899999999989</v>
      </c>
      <c r="E247" s="5">
        <f t="shared" si="33"/>
        <v>0.809016994374927</v>
      </c>
      <c r="F247" s="6">
        <f t="shared" si="32"/>
        <v>-0.9426414910921794</v>
      </c>
      <c r="G247" s="74">
        <f t="shared" si="35"/>
        <v>7831476.030978505</v>
      </c>
      <c r="H247" s="76">
        <f t="shared" si="28"/>
        <v>9.700559415667475E-09</v>
      </c>
      <c r="I247" s="74">
        <f t="shared" si="34"/>
        <v>-80.13203219946946</v>
      </c>
    </row>
    <row r="248" spans="3:9" ht="12.75">
      <c r="C248">
        <f t="shared" si="30"/>
        <v>72</v>
      </c>
      <c r="D248" s="10">
        <f t="shared" si="31"/>
        <v>-7.365599999999989</v>
      </c>
      <c r="E248" s="5">
        <f t="shared" si="33"/>
        <v>0.5877852522924466</v>
      </c>
      <c r="F248" s="6">
        <f t="shared" si="32"/>
        <v>-0.9510565162951545</v>
      </c>
      <c r="G248" s="74">
        <f t="shared" si="35"/>
        <v>7150565.133418073</v>
      </c>
      <c r="H248" s="76">
        <f t="shared" si="28"/>
        <v>6.252373612826867E-09</v>
      </c>
      <c r="I248" s="74">
        <f t="shared" si="34"/>
        <v>-82.0395507845498</v>
      </c>
    </row>
    <row r="249" spans="3:9" ht="12.75">
      <c r="C249">
        <f t="shared" si="30"/>
        <v>71</v>
      </c>
      <c r="D249" s="10">
        <f t="shared" si="31"/>
        <v>-7.263299999999989</v>
      </c>
      <c r="E249" s="5">
        <f t="shared" si="33"/>
        <v>0.3090169943749145</v>
      </c>
      <c r="F249" s="6">
        <f t="shared" si="32"/>
        <v>-0.9588197348681938</v>
      </c>
      <c r="G249" s="74">
        <f t="shared" si="35"/>
        <v>6480755.838029095</v>
      </c>
      <c r="H249" s="76">
        <f t="shared" si="28"/>
        <v>2.1382721080489233E-09</v>
      </c>
      <c r="I249" s="74">
        <f t="shared" si="34"/>
        <v>-86.6993702901285</v>
      </c>
    </row>
    <row r="250" spans="3:9" ht="12.75">
      <c r="C250">
        <f t="shared" si="30"/>
        <v>70</v>
      </c>
      <c r="D250" s="10">
        <f t="shared" si="31"/>
        <v>-7.16099999999999</v>
      </c>
      <c r="E250" s="5">
        <f t="shared" si="33"/>
        <v>-2.927931334884004E-14</v>
      </c>
      <c r="F250" s="6">
        <f t="shared" si="32"/>
        <v>-0.965925826289069</v>
      </c>
      <c r="G250" s="74">
        <f t="shared" si="35"/>
        <v>5822637.820645579</v>
      </c>
      <c r="H250" s="76">
        <f t="shared" si="28"/>
        <v>2.4134894848689786E-35</v>
      </c>
      <c r="I250" s="74">
        <f t="shared" si="34"/>
        <v>-346.17354588982573</v>
      </c>
    </row>
    <row r="251" spans="3:9" ht="12.75">
      <c r="C251">
        <f t="shared" si="30"/>
        <v>69</v>
      </c>
      <c r="D251" s="10">
        <f t="shared" si="31"/>
        <v>-7.05869999999999</v>
      </c>
      <c r="E251" s="5">
        <f t="shared" si="33"/>
        <v>-0.3090169943749736</v>
      </c>
      <c r="F251" s="6">
        <f t="shared" si="32"/>
        <v>-0.9723699203976772</v>
      </c>
      <c r="G251" s="74">
        <f t="shared" si="35"/>
        <v>5176781.687824222</v>
      </c>
      <c r="H251" s="76">
        <f t="shared" si="28"/>
        <v>3.446542929198934E-09</v>
      </c>
      <c r="I251" s="74">
        <f t="shared" si="34"/>
        <v>-84.6261630768246</v>
      </c>
    </row>
    <row r="252" spans="3:9" ht="12.75">
      <c r="C252">
        <f t="shared" si="30"/>
        <v>68</v>
      </c>
      <c r="D252" s="10">
        <f t="shared" si="31"/>
        <v>-6.956399999999991</v>
      </c>
      <c r="E252" s="5">
        <f t="shared" si="33"/>
        <v>-0.5877852522924968</v>
      </c>
      <c r="F252" s="6">
        <f t="shared" si="32"/>
        <v>-0.9781476007338062</v>
      </c>
      <c r="G252" s="74">
        <f t="shared" si="35"/>
        <v>4543738.503835047</v>
      </c>
      <c r="H252" s="76">
        <f t="shared" si="28"/>
        <v>1.6379292309254576E-08</v>
      </c>
      <c r="I252" s="74">
        <f t="shared" si="34"/>
        <v>-77.85704866484343</v>
      </c>
    </row>
    <row r="253" spans="3:9" ht="12.75">
      <c r="C253">
        <f t="shared" si="30"/>
        <v>67</v>
      </c>
      <c r="D253" s="10">
        <f t="shared" si="31"/>
        <v>-6.854099999999991</v>
      </c>
      <c r="E253" s="5">
        <f t="shared" si="33"/>
        <v>-0.8090169943749635</v>
      </c>
      <c r="F253" s="6">
        <f t="shared" si="32"/>
        <v>-0.9832549075639551</v>
      </c>
      <c r="G253" s="74">
        <f t="shared" si="35"/>
        <v>3924039.338679253</v>
      </c>
      <c r="H253" s="76">
        <f t="shared" si="28"/>
        <v>4.203939556616882E-08</v>
      </c>
      <c r="I253" s="74">
        <f t="shared" si="34"/>
        <v>-73.76343536796142</v>
      </c>
    </row>
    <row r="254" spans="3:9" ht="12.75">
      <c r="C254">
        <f t="shared" si="30"/>
        <v>66</v>
      </c>
      <c r="D254" s="10">
        <f t="shared" si="31"/>
        <v>-6.751799999999991</v>
      </c>
      <c r="E254" s="5">
        <f t="shared" si="33"/>
        <v>-0.9510565162951615</v>
      </c>
      <c r="F254" s="6">
        <f t="shared" si="32"/>
        <v>-0.9876883405951381</v>
      </c>
      <c r="G254" s="74">
        <f t="shared" si="35"/>
        <v>3318194.8374948082</v>
      </c>
      <c r="H254" s="76">
        <f t="shared" si="28"/>
        <v>8.198310683295297E-08</v>
      </c>
      <c r="I254" s="74">
        <f t="shared" si="34"/>
        <v>-70.86275627677956</v>
      </c>
    </row>
    <row r="255" spans="3:9" ht="12.75">
      <c r="C255">
        <f t="shared" si="30"/>
        <v>65</v>
      </c>
      <c r="D255" s="10">
        <f t="shared" si="31"/>
        <v>-6.649499999999992</v>
      </c>
      <c r="E255" s="5">
        <f t="shared" si="33"/>
        <v>-1</v>
      </c>
      <c r="F255" s="6">
        <f t="shared" si="32"/>
        <v>-0.9914448613738107</v>
      </c>
      <c r="G255" s="74">
        <f t="shared" si="35"/>
        <v>2726694.811690753</v>
      </c>
      <c r="H255" s="76">
        <f t="shared" si="28"/>
        <v>1.352507563721019E-07</v>
      </c>
      <c r="I255" s="74">
        <f t="shared" si="34"/>
        <v>-68.68860297479716</v>
      </c>
    </row>
    <row r="256" spans="3:9" ht="12.75">
      <c r="C256">
        <f t="shared" si="30"/>
        <v>64</v>
      </c>
      <c r="D256" s="10">
        <f t="shared" si="31"/>
        <v>-6.547199999999992</v>
      </c>
      <c r="E256" s="5">
        <f t="shared" si="33"/>
        <v>-0.9510565162951468</v>
      </c>
      <c r="F256" s="6">
        <f t="shared" si="32"/>
        <v>-0.9945218953682735</v>
      </c>
      <c r="G256" s="74">
        <f t="shared" si="35"/>
        <v>2150007.852130658</v>
      </c>
      <c r="H256" s="76">
        <f t="shared" si="28"/>
        <v>1.9798709832398102E-07</v>
      </c>
      <c r="I256" s="74">
        <f t="shared" si="34"/>
        <v>-67.03363109280187</v>
      </c>
    </row>
    <row r="257" spans="3:9" ht="12.75">
      <c r="C257">
        <f t="shared" si="30"/>
        <v>63</v>
      </c>
      <c r="D257" s="10">
        <f t="shared" si="31"/>
        <v>-6.4448999999999925</v>
      </c>
      <c r="E257" s="5">
        <f t="shared" si="33"/>
        <v>-0.8090169943749355</v>
      </c>
      <c r="F257" s="6">
        <f t="shared" si="32"/>
        <v>-0.9969173337331282</v>
      </c>
      <c r="G257" s="74">
        <f t="shared" si="35"/>
        <v>1588580.9646653817</v>
      </c>
      <c r="H257" s="76">
        <f t="shared" si="28"/>
        <v>2.6368808664067623E-07</v>
      </c>
      <c r="I257" s="74">
        <f t="shared" si="34"/>
        <v>-65.78909491075324</v>
      </c>
    </row>
    <row r="258" spans="3:9" ht="12.75">
      <c r="C258">
        <f t="shared" si="30"/>
        <v>62</v>
      </c>
      <c r="D258" s="10">
        <f t="shared" si="31"/>
        <v>-6.342599999999993</v>
      </c>
      <c r="E258" s="5">
        <f t="shared" si="33"/>
        <v>-0.5877852522924553</v>
      </c>
      <c r="F258" s="6">
        <f t="shared" si="32"/>
        <v>-0.9986295347545739</v>
      </c>
      <c r="G258" s="74">
        <f t="shared" si="35"/>
        <v>1042839.2282947144</v>
      </c>
      <c r="H258" s="76">
        <f t="shared" si="28"/>
        <v>3.2410601997037653E-07</v>
      </c>
      <c r="I258" s="74">
        <f t="shared" si="34"/>
        <v>-64.89312902273451</v>
      </c>
    </row>
    <row r="259" spans="3:9" ht="12.75">
      <c r="C259">
        <f t="shared" si="30"/>
        <v>61</v>
      </c>
      <c r="D259" s="10">
        <f t="shared" si="31"/>
        <v>-6.240299999999993</v>
      </c>
      <c r="E259" s="5">
        <f t="shared" si="33"/>
        <v>-0.30901699437492813</v>
      </c>
      <c r="F259" s="6">
        <f t="shared" si="32"/>
        <v>-0.9996573249755574</v>
      </c>
      <c r="G259" s="74">
        <f t="shared" si="35"/>
        <v>513185.4762163749</v>
      </c>
      <c r="H259" s="76">
        <f t="shared" si="28"/>
        <v>3.7067556100226864E-07</v>
      </c>
      <c r="I259" s="74">
        <f t="shared" si="34"/>
        <v>-64.31006046481191</v>
      </c>
    </row>
    <row r="260" spans="3:9" ht="12.75">
      <c r="C260">
        <f t="shared" si="30"/>
        <v>60</v>
      </c>
      <c r="D260" s="10">
        <f t="shared" si="31"/>
        <v>-6.137999999999994</v>
      </c>
      <c r="E260" s="5">
        <f t="shared" si="33"/>
        <v>1.8498657466947677E-14</v>
      </c>
      <c r="F260" s="6">
        <f t="shared" si="32"/>
        <v>-1</v>
      </c>
      <c r="G260" s="74">
        <f t="shared" si="35"/>
        <v>-3.115318432269702E-08</v>
      </c>
      <c r="H260" s="76">
        <f t="shared" si="28"/>
        <v>3.6070417235742825E-07</v>
      </c>
      <c r="I260" s="74">
        <f t="shared" si="34"/>
        <v>-64.42848834057219</v>
      </c>
    </row>
    <row r="261" spans="3:9" ht="12.75">
      <c r="C261">
        <f t="shared" si="30"/>
        <v>59</v>
      </c>
      <c r="D261" s="10">
        <f t="shared" si="31"/>
        <v>-6.035699999999994</v>
      </c>
      <c r="E261" s="5">
        <f t="shared" si="33"/>
        <v>0.3090169943749633</v>
      </c>
      <c r="F261" s="6">
        <f t="shared" si="32"/>
        <v>-0.9996573249755573</v>
      </c>
      <c r="G261" s="74">
        <f t="shared" si="35"/>
        <v>-496359.7228978708</v>
      </c>
      <c r="H261" s="76">
        <f t="shared" si="28"/>
        <v>3.962320489771303E-07</v>
      </c>
      <c r="I261" s="74">
        <f t="shared" si="34"/>
        <v>-64.02050399743962</v>
      </c>
    </row>
    <row r="262" spans="3:9" ht="12.75">
      <c r="C262">
        <f t="shared" si="30"/>
        <v>58</v>
      </c>
      <c r="D262" s="10">
        <f t="shared" si="31"/>
        <v>-5.9333999999999945</v>
      </c>
      <c r="E262" s="5">
        <f t="shared" si="33"/>
        <v>0.5877852522924881</v>
      </c>
      <c r="F262" s="6">
        <f t="shared" si="32"/>
        <v>-0.9986295347545738</v>
      </c>
      <c r="G262" s="74">
        <f t="shared" si="35"/>
        <v>-975559.2780822206</v>
      </c>
      <c r="H262" s="76">
        <f t="shared" si="28"/>
        <v>3.7035182543581786E-07</v>
      </c>
      <c r="I262" s="74">
        <f t="shared" si="34"/>
        <v>-64.3138551040283</v>
      </c>
    </row>
    <row r="263" spans="3:9" ht="12.75">
      <c r="C263">
        <f t="shared" si="30"/>
        <v>57</v>
      </c>
      <c r="D263" s="10">
        <f t="shared" si="31"/>
        <v>-5.831099999999995</v>
      </c>
      <c r="E263" s="5">
        <f t="shared" si="33"/>
        <v>0.8090169943749551</v>
      </c>
      <c r="F263" s="6">
        <f t="shared" si="32"/>
        <v>-0.9969173337331279</v>
      </c>
      <c r="G263" s="74">
        <f t="shared" si="35"/>
        <v>-1437287.5394592183</v>
      </c>
      <c r="H263" s="76">
        <f t="shared" si="28"/>
        <v>3.2212311969122866E-07</v>
      </c>
      <c r="I263" s="74">
        <f t="shared" si="34"/>
        <v>-64.9197810351316</v>
      </c>
    </row>
    <row r="264" spans="3:9" ht="12.75">
      <c r="C264">
        <f t="shared" si="30"/>
        <v>56</v>
      </c>
      <c r="D264" s="10">
        <f t="shared" si="31"/>
        <v>-5.728799999999995</v>
      </c>
      <c r="E264" s="5">
        <f t="shared" si="33"/>
        <v>0.9510565162951571</v>
      </c>
      <c r="F264" s="6">
        <f t="shared" si="32"/>
        <v>-0.9945218953682732</v>
      </c>
      <c r="G264" s="74">
        <f t="shared" si="35"/>
        <v>-1881256.8706143845</v>
      </c>
      <c r="H264" s="76">
        <f t="shared" si="28"/>
        <v>2.585953937292707E-07</v>
      </c>
      <c r="I264" s="74">
        <f t="shared" si="34"/>
        <v>-65.87379215324832</v>
      </c>
    </row>
    <row r="265" spans="3:9" ht="12.75">
      <c r="C265">
        <f t="shared" si="30"/>
        <v>55</v>
      </c>
      <c r="D265" s="10">
        <f t="shared" si="31"/>
        <v>-5.626499999999996</v>
      </c>
      <c r="E265" s="5">
        <f t="shared" si="33"/>
        <v>1</v>
      </c>
      <c r="F265" s="6">
        <f t="shared" si="32"/>
        <v>-0.9914448613738103</v>
      </c>
      <c r="G265" s="74">
        <f t="shared" si="35"/>
        <v>-2307203.3021999327</v>
      </c>
      <c r="H265" s="76">
        <f t="shared" si="28"/>
        <v>1.8890394898251174E-07</v>
      </c>
      <c r="I265" s="74">
        <f t="shared" si="34"/>
        <v>-67.23758963182519</v>
      </c>
    </row>
    <row r="266" spans="3:9" ht="12.75">
      <c r="C266">
        <f t="shared" si="30"/>
        <v>54</v>
      </c>
      <c r="D266" s="10">
        <f t="shared" si="31"/>
        <v>-5.524199999999996</v>
      </c>
      <c r="E266" s="5">
        <f t="shared" si="33"/>
        <v>0.9510565162951501</v>
      </c>
      <c r="F266" s="6">
        <f t="shared" si="32"/>
        <v>-0.9876883405951375</v>
      </c>
      <c r="G266" s="74">
        <f t="shared" si="35"/>
        <v>-2714886.6852230853</v>
      </c>
      <c r="H266" s="76">
        <f t="shared" si="28"/>
        <v>1.2246859168872372E-07</v>
      </c>
      <c r="I266" s="74">
        <f t="shared" si="34"/>
        <v>-69.11975276240186</v>
      </c>
    </row>
    <row r="267" spans="3:9" ht="12.75">
      <c r="C267">
        <f t="shared" si="30"/>
        <v>53</v>
      </c>
      <c r="D267" s="10">
        <f t="shared" si="31"/>
        <v>-5.421899999999996</v>
      </c>
      <c r="E267" s="5">
        <f t="shared" si="33"/>
        <v>0.8090169943749418</v>
      </c>
      <c r="F267" s="6">
        <f t="shared" si="32"/>
        <v>-0.9832549075639544</v>
      </c>
      <c r="G267" s="74">
        <f t="shared" si="35"/>
        <v>-3104090.820149316</v>
      </c>
      <c r="H267" s="76">
        <f t="shared" si="28"/>
        <v>6.718221669509243E-08</v>
      </c>
      <c r="I267" s="74">
        <f t="shared" si="34"/>
        <v>-71.72745670596106</v>
      </c>
    </row>
    <row r="268" spans="3:9" ht="12.75">
      <c r="C268">
        <f t="shared" si="30"/>
        <v>52</v>
      </c>
      <c r="D268" s="10">
        <f t="shared" si="31"/>
        <v>-5.319599999999997</v>
      </c>
      <c r="E268" s="5">
        <f t="shared" si="33"/>
        <v>0.587785252292464</v>
      </c>
      <c r="F268" s="6">
        <f t="shared" si="32"/>
        <v>-0.9781476007338055</v>
      </c>
      <c r="G268" s="74">
        <f t="shared" si="35"/>
        <v>-3474623.5617562747</v>
      </c>
      <c r="H268" s="76">
        <f t="shared" si="28"/>
        <v>2.8009559037715187E-08</v>
      </c>
      <c r="I268" s="74">
        <f t="shared" si="34"/>
        <v>-75.52693728341534</v>
      </c>
    </row>
    <row r="269" spans="3:9" ht="12.75">
      <c r="C269">
        <f t="shared" si="30"/>
        <v>51</v>
      </c>
      <c r="D269" s="10">
        <f t="shared" si="31"/>
        <v>-5.217299999999997</v>
      </c>
      <c r="E269" s="5">
        <f t="shared" si="33"/>
        <v>0.3090169943749418</v>
      </c>
      <c r="F269" s="6">
        <f t="shared" si="32"/>
        <v>-0.9723699203976764</v>
      </c>
      <c r="G269" s="74">
        <f t="shared" si="35"/>
        <v>-3826316.899696219</v>
      </c>
      <c r="H269" s="76">
        <f t="shared" si="28"/>
        <v>6.308723908462995E-09</v>
      </c>
      <c r="I269" s="74">
        <f t="shared" si="34"/>
        <v>-82.00058478403925</v>
      </c>
    </row>
    <row r="270" spans="3:9" ht="12.75">
      <c r="C270">
        <f t="shared" si="30"/>
        <v>50</v>
      </c>
      <c r="D270" s="10">
        <f t="shared" si="31"/>
        <v>-5.1149999999999975</v>
      </c>
      <c r="E270" s="5">
        <f t="shared" si="33"/>
        <v>-7.718001585055312E-15</v>
      </c>
      <c r="F270" s="6">
        <f t="shared" si="32"/>
        <v>-0.9659258262890681</v>
      </c>
      <c r="G270" s="74">
        <f t="shared" si="35"/>
        <v>-4159027.0147468997</v>
      </c>
      <c r="H270" s="76">
        <f t="shared" si="28"/>
        <v>3.2869222719295985E-36</v>
      </c>
      <c r="I270" s="74">
        <f t="shared" si="34"/>
        <v>-354.83210565851806</v>
      </c>
    </row>
    <row r="271" spans="3:9" ht="12.75">
      <c r="C271">
        <f t="shared" si="30"/>
        <v>49</v>
      </c>
      <c r="D271" s="10">
        <f t="shared" si="31"/>
        <v>-5.012699999999998</v>
      </c>
      <c r="E271" s="5">
        <f t="shared" si="33"/>
        <v>-0.30901699437495306</v>
      </c>
      <c r="F271" s="6">
        <f t="shared" si="32"/>
        <v>-0.9588197348681928</v>
      </c>
      <c r="G271" s="74">
        <f t="shared" si="35"/>
        <v>-4472634.310752533</v>
      </c>
      <c r="H271" s="76">
        <f t="shared" si="28"/>
        <v>4.4893917937013775E-09</v>
      </c>
      <c r="I271" s="74">
        <f t="shared" si="34"/>
        <v>-83.4781249163163</v>
      </c>
    </row>
    <row r="272" spans="3:9" ht="12.75">
      <c r="C272">
        <f t="shared" si="30"/>
        <v>48</v>
      </c>
      <c r="D272" s="10">
        <f t="shared" si="31"/>
        <v>-4.910399999999998</v>
      </c>
      <c r="E272" s="5">
        <f t="shared" si="33"/>
        <v>-0.5877852522924765</v>
      </c>
      <c r="F272" s="6">
        <f t="shared" si="32"/>
        <v>-0.9510565162951534</v>
      </c>
      <c r="G272" s="74">
        <f t="shared" si="35"/>
        <v>-4767043.422278771</v>
      </c>
      <c r="H272" s="76">
        <f t="shared" si="28"/>
        <v>1.4067840628861514E-08</v>
      </c>
      <c r="I272" s="74">
        <f t="shared" si="34"/>
        <v>-78.51772560343585</v>
      </c>
    </row>
    <row r="273" spans="3:9" ht="12.75">
      <c r="C273">
        <f t="shared" si="30"/>
        <v>47</v>
      </c>
      <c r="D273" s="10">
        <f t="shared" si="31"/>
        <v>-4.808099999999999</v>
      </c>
      <c r="E273" s="5">
        <f t="shared" si="33"/>
        <v>-0.8090169943749499</v>
      </c>
      <c r="F273" s="6">
        <f t="shared" si="32"/>
        <v>-0.9426414910921782</v>
      </c>
      <c r="G273" s="74">
        <f t="shared" si="35"/>
        <v>-5042183.198027312</v>
      </c>
      <c r="H273" s="76">
        <f t="shared" si="28"/>
        <v>2.3401666421952754E-08</v>
      </c>
      <c r="I273" s="74">
        <f t="shared" si="34"/>
        <v>-76.30753215577455</v>
      </c>
    </row>
    <row r="274" spans="3:9" ht="12.75">
      <c r="C274">
        <f t="shared" si="30"/>
        <v>46</v>
      </c>
      <c r="D274" s="10">
        <f t="shared" si="31"/>
        <v>-4.705799999999999</v>
      </c>
      <c r="E274" s="5">
        <f t="shared" si="33"/>
        <v>-0.9510565162951538</v>
      </c>
      <c r="F274" s="6">
        <f t="shared" si="32"/>
        <v>-0.9335804264972016</v>
      </c>
      <c r="G274" s="74">
        <f t="shared" si="35"/>
        <v>-5298006.66007763</v>
      </c>
      <c r="H274" s="76">
        <f aca="true" t="shared" si="36" ref="H274:H337">fc_boc_2*fakt*((F274*E274)/G274)^2*$I$12</f>
        <v>2.8732059714151032E-08</v>
      </c>
      <c r="I274" s="74">
        <f t="shared" si="34"/>
        <v>-75.41633239638873</v>
      </c>
    </row>
    <row r="275" spans="3:9" ht="12.75">
      <c r="C275">
        <f t="shared" si="30"/>
        <v>45</v>
      </c>
      <c r="D275" s="10">
        <f t="shared" si="31"/>
        <v>-4.6034999999999995</v>
      </c>
      <c r="E275" s="5">
        <f t="shared" si="33"/>
        <v>-1</v>
      </c>
      <c r="F275" s="6">
        <f t="shared" si="32"/>
        <v>-0.9238795325112866</v>
      </c>
      <c r="G275" s="74">
        <f t="shared" si="35"/>
        <v>-5534490.939045179</v>
      </c>
      <c r="H275" s="76">
        <f t="shared" si="36"/>
        <v>2.8506963786123635E-08</v>
      </c>
      <c r="I275" s="74">
        <f t="shared" si="34"/>
        <v>-75.4504903597539</v>
      </c>
    </row>
    <row r="276" spans="3:9" ht="12.75">
      <c r="C276">
        <f t="shared" si="30"/>
        <v>44</v>
      </c>
      <c r="D276" s="10">
        <f t="shared" si="31"/>
        <v>-4.5012</v>
      </c>
      <c r="E276" s="5">
        <f t="shared" si="33"/>
        <v>-0.9510565162951534</v>
      </c>
      <c r="F276" s="6">
        <f t="shared" si="32"/>
        <v>-0.9135454576426009</v>
      </c>
      <c r="G276" s="74">
        <f t="shared" si="35"/>
        <v>-5751637.185266986</v>
      </c>
      <c r="H276" s="76">
        <f t="shared" si="36"/>
        <v>2.334348236039168E-08</v>
      </c>
      <c r="I276" s="74">
        <f t="shared" si="34"/>
        <v>-76.31834355784673</v>
      </c>
    </row>
    <row r="277" spans="3:9" ht="12.75">
      <c r="C277">
        <f t="shared" si="30"/>
        <v>43</v>
      </c>
      <c r="D277" s="10">
        <f t="shared" si="31"/>
        <v>-4.3989</v>
      </c>
      <c r="E277" s="5">
        <f t="shared" si="33"/>
        <v>-0.8090169943749492</v>
      </c>
      <c r="F277" s="6">
        <f t="shared" si="32"/>
        <v>-0.9025852843498606</v>
      </c>
      <c r="G277" s="74">
        <f t="shared" si="35"/>
        <v>-5949470.456147102</v>
      </c>
      <c r="H277" s="76">
        <f t="shared" si="36"/>
        <v>1.5410289428230354E-08</v>
      </c>
      <c r="I277" s="74">
        <f t="shared" si="34"/>
        <v>-78.12189204506568</v>
      </c>
    </row>
    <row r="278" spans="3:9" ht="12.75">
      <c r="C278">
        <f t="shared" si="30"/>
        <v>42</v>
      </c>
      <c r="D278" s="10">
        <f t="shared" si="31"/>
        <v>-4.296600000000001</v>
      </c>
      <c r="E278" s="5">
        <f t="shared" si="33"/>
        <v>-0.5877852522924756</v>
      </c>
      <c r="F278" s="6">
        <f t="shared" si="32"/>
        <v>-0.8910065241883679</v>
      </c>
      <c r="G278" s="74">
        <f t="shared" si="35"/>
        <v>-6128039.579815814</v>
      </c>
      <c r="H278" s="76">
        <f t="shared" si="36"/>
        <v>7.471910292452655E-09</v>
      </c>
      <c r="I278" s="74">
        <f t="shared" si="34"/>
        <v>-81.26568350874145</v>
      </c>
    </row>
    <row r="279" spans="3:9" ht="12.75">
      <c r="C279">
        <f t="shared" si="30"/>
        <v>41</v>
      </c>
      <c r="D279" s="10">
        <f t="shared" si="31"/>
        <v>-4.194300000000001</v>
      </c>
      <c r="E279" s="5">
        <f t="shared" si="33"/>
        <v>-0.30901699437495034</v>
      </c>
      <c r="F279" s="6">
        <f t="shared" si="32"/>
        <v>-0.8788171126619655</v>
      </c>
      <c r="G279" s="74">
        <f t="shared" si="35"/>
        <v>-6287416.995277697</v>
      </c>
      <c r="H279" s="76">
        <f t="shared" si="36"/>
        <v>1.9085029813142426E-09</v>
      </c>
      <c r="I279" s="74">
        <f t="shared" si="34"/>
        <v>-87.19307157293444</v>
      </c>
    </row>
    <row r="280" spans="3:9" ht="12.75">
      <c r="C280">
        <f t="shared" si="30"/>
        <v>40</v>
      </c>
      <c r="D280" s="10">
        <f t="shared" si="31"/>
        <v>-4.092000000000001</v>
      </c>
      <c r="E280" s="5">
        <f t="shared" si="33"/>
        <v>-4.839011136237303E-15</v>
      </c>
      <c r="F280" s="6">
        <f t="shared" si="32"/>
        <v>-0.8660254037844388</v>
      </c>
      <c r="G280" s="74">
        <f t="shared" si="35"/>
        <v>-6427698.569244715</v>
      </c>
      <c r="H280" s="76">
        <f t="shared" si="36"/>
        <v>4.3484966126302386E-37</v>
      </c>
      <c r="I280" s="74">
        <f t="shared" si="34"/>
        <v>-363.61660863893695</v>
      </c>
    </row>
    <row r="281" spans="3:9" ht="12.75">
      <c r="C281">
        <f t="shared" si="30"/>
        <v>39</v>
      </c>
      <c r="D281" s="10">
        <f t="shared" si="31"/>
        <v>-3.9897000000000014</v>
      </c>
      <c r="E281" s="5">
        <f t="shared" si="33"/>
        <v>0.3090169943749428</v>
      </c>
      <c r="F281" s="6">
        <f t="shared" si="32"/>
        <v>-0.8526401643540923</v>
      </c>
      <c r="G281" s="74">
        <f t="shared" si="35"/>
        <v>-6549003.389871389</v>
      </c>
      <c r="H281" s="76">
        <f t="shared" si="36"/>
        <v>1.655851953089617E-09</v>
      </c>
      <c r="I281" s="74">
        <f t="shared" si="34"/>
        <v>-87.80978495347306</v>
      </c>
    </row>
    <row r="282" spans="3:9" ht="12.75">
      <c r="C282">
        <f t="shared" si="30"/>
        <v>38</v>
      </c>
      <c r="D282" s="10">
        <f t="shared" si="31"/>
        <v>-3.8874000000000013</v>
      </c>
      <c r="E282" s="5">
        <f t="shared" si="33"/>
        <v>0.5877852522924691</v>
      </c>
      <c r="F282" s="6">
        <f t="shared" si="32"/>
        <v>-0.8386705679454242</v>
      </c>
      <c r="G282" s="74">
        <f t="shared" si="35"/>
        <v>-6651473.537629734</v>
      </c>
      <c r="H282" s="76">
        <f t="shared" si="36"/>
        <v>5.619013475777834E-09</v>
      </c>
      <c r="I282" s="74">
        <f t="shared" si="34"/>
        <v>-82.50339926358751</v>
      </c>
    </row>
    <row r="283" spans="3:9" ht="12.75">
      <c r="C283">
        <f aca="true" t="shared" si="37" ref="C283:C318">1+C284</f>
        <v>37</v>
      </c>
      <c r="D283" s="10">
        <f aca="true" t="shared" si="38" ref="D283:D318">D284-df</f>
        <v>-3.7851000000000012</v>
      </c>
      <c r="E283" s="5">
        <f aca="true" t="shared" si="39" ref="E283:E346">SIN((PI()*fakt*D283)/(fc_boc_2*fakt))</f>
        <v>0.8090169943749456</v>
      </c>
      <c r="F283" s="6">
        <f aca="true" t="shared" si="40" ref="F283:F346">SIN((PI()*fakt*D283)/(2*fs_2*fakt))</f>
        <v>-0.8241261886220158</v>
      </c>
      <c r="G283" s="74">
        <f t="shared" si="35"/>
        <v>-6735273.833582108</v>
      </c>
      <c r="H283" s="76">
        <f t="shared" si="36"/>
        <v>1.0024618140736115E-08</v>
      </c>
      <c r="I283" s="74">
        <f t="shared" si="34"/>
        <v>-79.98932161603513</v>
      </c>
    </row>
    <row r="284" spans="3:9" ht="12.75">
      <c r="C284">
        <f t="shared" si="37"/>
        <v>36</v>
      </c>
      <c r="D284" s="10">
        <f t="shared" si="38"/>
        <v>-3.682800000000001</v>
      </c>
      <c r="E284" s="5">
        <f t="shared" si="39"/>
        <v>0.9510565162951521</v>
      </c>
      <c r="F284" s="6">
        <f t="shared" si="40"/>
        <v>-0.8090169943749476</v>
      </c>
      <c r="G284" s="74">
        <f t="shared" si="35"/>
        <v>-6800591.565330255</v>
      </c>
      <c r="H284" s="76">
        <f t="shared" si="36"/>
        <v>1.3095141302995804E-08</v>
      </c>
      <c r="I284" s="74">
        <f aca="true" t="shared" si="41" ref="I284:I347">LOG10(H284)*10</f>
        <v>-78.82889810963052</v>
      </c>
    </row>
    <row r="285" spans="3:9" ht="12.75">
      <c r="C285">
        <f t="shared" si="37"/>
        <v>35</v>
      </c>
      <c r="D285" s="10">
        <f t="shared" si="38"/>
        <v>-3.580500000000001</v>
      </c>
      <c r="E285" s="5">
        <f t="shared" si="39"/>
        <v>1</v>
      </c>
      <c r="F285" s="6">
        <f t="shared" si="40"/>
        <v>-0.7933533402912353</v>
      </c>
      <c r="G285" s="74">
        <f t="shared" si="35"/>
        <v>-6847636.190938764</v>
      </c>
      <c r="H285" s="76">
        <f t="shared" si="36"/>
        <v>1.3731803678429057E-08</v>
      </c>
      <c r="I285" s="74">
        <f t="shared" si="41"/>
        <v>-78.62272414246027</v>
      </c>
    </row>
    <row r="286" spans="3:9" ht="12.75">
      <c r="C286">
        <f t="shared" si="37"/>
        <v>34</v>
      </c>
      <c r="D286" s="10">
        <f t="shared" si="38"/>
        <v>-3.478200000000001</v>
      </c>
      <c r="E286" s="5">
        <f t="shared" si="39"/>
        <v>0.9510565162951545</v>
      </c>
      <c r="F286" s="6">
        <f t="shared" si="40"/>
        <v>-0.777145961456971</v>
      </c>
      <c r="G286" s="74">
        <f t="shared" si="35"/>
        <v>-6876639.021150862</v>
      </c>
      <c r="H286" s="76">
        <f t="shared" si="36"/>
        <v>1.1817919276321134E-08</v>
      </c>
      <c r="I286" s="74">
        <f t="shared" si="41"/>
        <v>-79.2745898084544</v>
      </c>
    </row>
    <row r="287" spans="3:9" ht="12.75">
      <c r="C287">
        <f t="shared" si="37"/>
        <v>33</v>
      </c>
      <c r="D287" s="10">
        <f t="shared" si="38"/>
        <v>-3.375900000000001</v>
      </c>
      <c r="E287" s="5">
        <f t="shared" si="39"/>
        <v>0.8090169943749492</v>
      </c>
      <c r="F287" s="6">
        <f t="shared" si="40"/>
        <v>-0.760405965600031</v>
      </c>
      <c r="G287" s="74">
        <f t="shared" si="35"/>
        <v>-6887852.880233648</v>
      </c>
      <c r="H287" s="76">
        <f t="shared" si="36"/>
        <v>8.160452270532172E-09</v>
      </c>
      <c r="I287" s="74">
        <f t="shared" si="41"/>
        <v>-80.88285771006754</v>
      </c>
    </row>
    <row r="288" spans="3:9" ht="12.75">
      <c r="C288">
        <f t="shared" si="37"/>
        <v>32</v>
      </c>
      <c r="D288" s="10">
        <f t="shared" si="38"/>
        <v>-3.273600000000001</v>
      </c>
      <c r="E288" s="5">
        <f t="shared" si="39"/>
        <v>0.5877852522924757</v>
      </c>
      <c r="F288" s="6">
        <f t="shared" si="40"/>
        <v>-0.7431448254773944</v>
      </c>
      <c r="G288" s="74">
        <f t="shared" si="35"/>
        <v>-6881551.745809094</v>
      </c>
      <c r="H288" s="76">
        <f t="shared" si="36"/>
        <v>4.1218023336324774E-09</v>
      </c>
      <c r="I288" s="74">
        <f t="shared" si="41"/>
        <v>-83.84912839211597</v>
      </c>
    </row>
    <row r="289" spans="3:9" ht="12.75">
      <c r="C289">
        <f t="shared" si="37"/>
        <v>31</v>
      </c>
      <c r="D289" s="10">
        <f t="shared" si="38"/>
        <v>-3.171300000000001</v>
      </c>
      <c r="E289" s="5">
        <f t="shared" si="39"/>
        <v>0.30901699437495045</v>
      </c>
      <c r="F289" s="6">
        <f t="shared" si="40"/>
        <v>-0.7253743710122877</v>
      </c>
      <c r="G289" s="74">
        <f t="shared" si="35"/>
        <v>-6858030.368045686</v>
      </c>
      <c r="H289" s="76">
        <f t="shared" si="36"/>
        <v>1.0928636174461319E-09</v>
      </c>
      <c r="I289" s="74">
        <f t="shared" si="41"/>
        <v>-89.61434031907751</v>
      </c>
    </row>
    <row r="290" spans="3:9" ht="12.75">
      <c r="C290">
        <f t="shared" si="37"/>
        <v>30</v>
      </c>
      <c r="D290" s="10">
        <f t="shared" si="38"/>
        <v>-3.069000000000001</v>
      </c>
      <c r="E290" s="5">
        <f t="shared" si="39"/>
        <v>3.185169142327915E-15</v>
      </c>
      <c r="F290" s="6">
        <f t="shared" si="40"/>
        <v>-0.7071067811865477</v>
      </c>
      <c r="G290" s="74">
        <f t="shared" si="35"/>
        <v>-6817603.868604014</v>
      </c>
      <c r="H290" s="76">
        <f t="shared" si="36"/>
        <v>1.116470135969845E-37</v>
      </c>
      <c r="I290" s="74">
        <f t="shared" si="41"/>
        <v>-369.52152889213204</v>
      </c>
    </row>
    <row r="291" spans="3:9" ht="12.75">
      <c r="C291">
        <f t="shared" si="37"/>
        <v>29</v>
      </c>
      <c r="D291" s="10">
        <f t="shared" si="38"/>
        <v>-2.966700000000001</v>
      </c>
      <c r="E291" s="5">
        <f t="shared" si="39"/>
        <v>-0.3090169943749444</v>
      </c>
      <c r="F291" s="6">
        <f t="shared" si="40"/>
        <v>-0.6883545756937541</v>
      </c>
      <c r="G291" s="74">
        <f t="shared" si="35"/>
        <v>-6760607.319747579</v>
      </c>
      <c r="H291" s="76">
        <f t="shared" si="36"/>
        <v>1.0127292336280036E-09</v>
      </c>
      <c r="I291" s="74">
        <f t="shared" si="41"/>
        <v>-89.94506653415401</v>
      </c>
    </row>
    <row r="292" spans="3:9" ht="12.75">
      <c r="C292">
        <f t="shared" si="37"/>
        <v>28</v>
      </c>
      <c r="D292" s="10">
        <f t="shared" si="38"/>
        <v>-2.8644000000000007</v>
      </c>
      <c r="E292" s="5">
        <f t="shared" si="39"/>
        <v>-0.5877852522924706</v>
      </c>
      <c r="F292" s="6">
        <f t="shared" si="40"/>
        <v>-0.6691306063588583</v>
      </c>
      <c r="G292" s="74">
        <f t="shared" si="35"/>
        <v>-6687395.304047727</v>
      </c>
      <c r="H292" s="76">
        <f t="shared" si="36"/>
        <v>3.5385130601747473E-09</v>
      </c>
      <c r="I292" s="74">
        <f t="shared" si="41"/>
        <v>-84.51179197133371</v>
      </c>
    </row>
    <row r="293" spans="3:9" ht="12.75">
      <c r="C293">
        <f t="shared" si="37"/>
        <v>27</v>
      </c>
      <c r="D293" s="10">
        <f t="shared" si="38"/>
        <v>-2.7621000000000007</v>
      </c>
      <c r="E293" s="5">
        <f t="shared" si="39"/>
        <v>-0.8090169943749466</v>
      </c>
      <c r="F293" s="6">
        <f t="shared" si="40"/>
        <v>-0.6494480483301838</v>
      </c>
      <c r="G293" s="74">
        <f t="shared" si="35"/>
        <v>-6598341.455128832</v>
      </c>
      <c r="H293" s="76">
        <f t="shared" si="36"/>
        <v>6.486496425171211E-09</v>
      </c>
      <c r="I293" s="74">
        <f t="shared" si="41"/>
        <v>-81.87989816923859</v>
      </c>
    </row>
    <row r="294" spans="3:9" ht="12.75">
      <c r="C294">
        <f t="shared" si="37"/>
        <v>26</v>
      </c>
      <c r="D294" s="10">
        <f t="shared" si="38"/>
        <v>-2.6598000000000006</v>
      </c>
      <c r="E294" s="5">
        <f t="shared" si="39"/>
        <v>-0.9510565162951531</v>
      </c>
      <c r="F294" s="6">
        <f t="shared" si="40"/>
        <v>-0.6293203910498376</v>
      </c>
      <c r="G294" s="74">
        <f t="shared" si="35"/>
        <v>-6493837.979916667</v>
      </c>
      <c r="H294" s="76">
        <f t="shared" si="36"/>
        <v>8.690184456200768E-09</v>
      </c>
      <c r="I294" s="74">
        <f t="shared" si="41"/>
        <v>-80.6097100520151</v>
      </c>
    </row>
    <row r="295" spans="3:9" ht="12.75">
      <c r="C295">
        <f t="shared" si="37"/>
        <v>25</v>
      </c>
      <c r="D295" s="10">
        <f t="shared" si="38"/>
        <v>-2.5575000000000006</v>
      </c>
      <c r="E295" s="5">
        <f t="shared" si="39"/>
        <v>-1</v>
      </c>
      <c r="F295" s="6">
        <f t="shared" si="40"/>
        <v>-0.6087614290087208</v>
      </c>
      <c r="G295" s="74">
        <f t="shared" si="35"/>
        <v>-6374295.162869362</v>
      </c>
      <c r="H295" s="76">
        <f t="shared" si="36"/>
        <v>9.330513595034115E-09</v>
      </c>
      <c r="I295" s="74">
        <f t="shared" si="41"/>
        <v>-80.30094449999454</v>
      </c>
    </row>
    <row r="296" spans="3:9" ht="12.75">
      <c r="C296">
        <f t="shared" si="37"/>
        <v>24</v>
      </c>
      <c r="D296" s="10">
        <f t="shared" si="38"/>
        <v>-2.4552000000000005</v>
      </c>
      <c r="E296" s="5">
        <f t="shared" si="39"/>
        <v>-0.951056516295154</v>
      </c>
      <c r="F296" s="6">
        <f t="shared" si="40"/>
        <v>-0.5877852522924732</v>
      </c>
      <c r="G296" s="74">
        <f t="shared" si="35"/>
        <v>-6240140.852686213</v>
      </c>
      <c r="H296" s="76">
        <f t="shared" si="36"/>
        <v>8.209881147454722E-09</v>
      </c>
      <c r="I296" s="74">
        <f t="shared" si="41"/>
        <v>-80.8566313001554</v>
      </c>
    </row>
    <row r="297" spans="3:9" ht="12.75">
      <c r="C297">
        <f t="shared" si="37"/>
        <v>23</v>
      </c>
      <c r="D297" s="10">
        <f t="shared" si="38"/>
        <v>-2.3529000000000004</v>
      </c>
      <c r="E297" s="5">
        <f t="shared" si="39"/>
        <v>-0.8090169943749488</v>
      </c>
      <c r="F297" s="6">
        <f t="shared" si="40"/>
        <v>-0.5664062369248328</v>
      </c>
      <c r="G297" s="74">
        <f t="shared" si="35"/>
        <v>-6091819.932005257</v>
      </c>
      <c r="H297" s="76">
        <f t="shared" si="36"/>
        <v>5.788324385504835E-09</v>
      </c>
      <c r="I297" s="74">
        <f t="shared" si="41"/>
        <v>-82.3744713842253</v>
      </c>
    </row>
    <row r="298" spans="3:9" ht="12.75">
      <c r="C298">
        <f t="shared" si="37"/>
        <v>22</v>
      </c>
      <c r="D298" s="10">
        <f t="shared" si="38"/>
        <v>-2.2506000000000004</v>
      </c>
      <c r="E298" s="5">
        <f t="shared" si="39"/>
        <v>-0.5877852522924744</v>
      </c>
      <c r="F298" s="6">
        <f t="shared" si="40"/>
        <v>-0.5446390350150272</v>
      </c>
      <c r="G298" s="74">
        <f t="shared" si="35"/>
        <v>-5929793.770615502</v>
      </c>
      <c r="H298" s="76">
        <f t="shared" si="36"/>
        <v>2.9816135572095126E-09</v>
      </c>
      <c r="I298" s="74">
        <f t="shared" si="41"/>
        <v>-85.25548645540005</v>
      </c>
    </row>
    <row r="299" spans="3:9" ht="12.75">
      <c r="C299">
        <f t="shared" si="37"/>
        <v>21</v>
      </c>
      <c r="D299" s="10">
        <f t="shared" si="38"/>
        <v>-2.1483000000000003</v>
      </c>
      <c r="E299" s="5">
        <f t="shared" si="39"/>
        <v>-0.3090169943749489</v>
      </c>
      <c r="F299" s="6">
        <f t="shared" si="40"/>
        <v>-0.5224985647159489</v>
      </c>
      <c r="G299" s="74">
        <f t="shared" si="35"/>
        <v>-5754539.662724348</v>
      </c>
      <c r="H299" s="76">
        <f t="shared" si="36"/>
        <v>8.053587656434502E-10</v>
      </c>
      <c r="I299" s="74">
        <f t="shared" si="41"/>
        <v>-90.94010610030236</v>
      </c>
    </row>
    <row r="300" spans="3:9" ht="12.75">
      <c r="C300">
        <f t="shared" si="37"/>
        <v>20</v>
      </c>
      <c r="D300" s="10">
        <f t="shared" si="38"/>
        <v>-2.0460000000000003</v>
      </c>
      <c r="E300" s="5">
        <f t="shared" si="39"/>
        <v>-6.431487287184012E-16</v>
      </c>
      <c r="F300" s="6">
        <f t="shared" si="40"/>
        <v>-0.5</v>
      </c>
      <c r="G300" s="74">
        <f t="shared" si="35"/>
        <v>-5566550.248834815</v>
      </c>
      <c r="H300" s="76">
        <f t="shared" si="36"/>
        <v>3.4140211393400885E-39</v>
      </c>
      <c r="I300" s="74">
        <f t="shared" si="41"/>
        <v>-384.66733794096996</v>
      </c>
    </row>
    <row r="301" spans="3:9" ht="12.75">
      <c r="C301">
        <f t="shared" si="37"/>
        <v>19</v>
      </c>
      <c r="D301" s="10">
        <f t="shared" si="38"/>
        <v>-1.9437000000000002</v>
      </c>
      <c r="E301" s="5">
        <f t="shared" si="39"/>
        <v>0.3090169943749468</v>
      </c>
      <c r="F301" s="6">
        <f t="shared" si="40"/>
        <v>-0.4771587602596084</v>
      </c>
      <c r="G301" s="74">
        <f t="shared" si="35"/>
        <v>-5366332.922800833</v>
      </c>
      <c r="H301" s="76">
        <f t="shared" si="36"/>
        <v>7.723442899447541E-10</v>
      </c>
      <c r="I301" s="74">
        <f t="shared" si="41"/>
        <v>-91.12189059908373</v>
      </c>
    </row>
    <row r="302" spans="3:9" ht="12.75">
      <c r="C302">
        <f t="shared" si="37"/>
        <v>18</v>
      </c>
      <c r="D302" s="10">
        <f t="shared" si="38"/>
        <v>-1.8414000000000001</v>
      </c>
      <c r="E302" s="5">
        <f t="shared" si="39"/>
        <v>0.5877852522924726</v>
      </c>
      <c r="F302" s="6">
        <f t="shared" si="40"/>
        <v>-0.45399049973954675</v>
      </c>
      <c r="G302" s="74">
        <f t="shared" si="35"/>
        <v>-5154409.224641953</v>
      </c>
      <c r="H302" s="76">
        <f t="shared" si="36"/>
        <v>2.7418818885725352E-09</v>
      </c>
      <c r="I302" s="74">
        <f t="shared" si="41"/>
        <v>-85.61951257148985</v>
      </c>
    </row>
    <row r="303" spans="3:9" ht="12.75">
      <c r="C303">
        <f t="shared" si="37"/>
        <v>17</v>
      </c>
      <c r="D303" s="10">
        <f t="shared" si="38"/>
        <v>-1.7391</v>
      </c>
      <c r="E303" s="5">
        <f t="shared" si="39"/>
        <v>0.809016994374947</v>
      </c>
      <c r="F303" s="6">
        <f t="shared" si="40"/>
        <v>-0.43051109680829514</v>
      </c>
      <c r="G303" s="74">
        <f t="shared" si="35"/>
        <v>-4931314.219711395</v>
      </c>
      <c r="H303" s="76">
        <f t="shared" si="36"/>
        <v>5.103102255043333E-09</v>
      </c>
      <c r="I303" s="74">
        <f t="shared" si="41"/>
        <v>-82.92165729266017</v>
      </c>
    </row>
    <row r="304" spans="3:9" ht="12.75">
      <c r="C304">
        <f t="shared" si="37"/>
        <v>16</v>
      </c>
      <c r="D304" s="10">
        <f t="shared" si="38"/>
        <v>-1.6368</v>
      </c>
      <c r="E304" s="5">
        <f t="shared" si="39"/>
        <v>0.9510565162951533</v>
      </c>
      <c r="F304" s="6">
        <f t="shared" si="40"/>
        <v>-0.40673664307580015</v>
      </c>
      <c r="G304" s="74">
        <f t="shared" si="35"/>
        <v>-4697595.864823485</v>
      </c>
      <c r="H304" s="76">
        <f t="shared" si="36"/>
        <v>6.936870411677702E-09</v>
      </c>
      <c r="I304" s="74">
        <f t="shared" si="41"/>
        <v>-81.58836418520357</v>
      </c>
    </row>
    <row r="305" spans="3:9" ht="12.75">
      <c r="C305">
        <f t="shared" si="37"/>
        <v>15</v>
      </c>
      <c r="D305" s="10">
        <f t="shared" si="38"/>
        <v>-1.5345</v>
      </c>
      <c r="E305" s="5">
        <f t="shared" si="39"/>
        <v>1</v>
      </c>
      <c r="F305" s="6">
        <f t="shared" si="40"/>
        <v>-0.3826834323650898</v>
      </c>
      <c r="G305" s="74">
        <f t="shared" si="35"/>
        <v>-4453814.361957957</v>
      </c>
      <c r="H305" s="76">
        <f t="shared" si="36"/>
        <v>7.552499968126505E-09</v>
      </c>
      <c r="I305" s="74">
        <f t="shared" si="41"/>
        <v>-81.21909267887517</v>
      </c>
    </row>
    <row r="306" spans="3:9" ht="12.75">
      <c r="C306">
        <f t="shared" si="37"/>
        <v>14</v>
      </c>
      <c r="D306" s="10">
        <f t="shared" si="38"/>
        <v>-1.4322</v>
      </c>
      <c r="E306" s="5">
        <f t="shared" si="39"/>
        <v>0.9510565162951535</v>
      </c>
      <c r="F306" s="6">
        <f t="shared" si="40"/>
        <v>-0.3583679495453002</v>
      </c>
      <c r="G306" s="74">
        <f t="shared" si="35"/>
        <v>-4200541.500169655</v>
      </c>
      <c r="H306" s="76">
        <f t="shared" si="36"/>
        <v>6.734975944783656E-09</v>
      </c>
      <c r="I306" s="74">
        <f t="shared" si="41"/>
        <v>-81.71663951101556</v>
      </c>
    </row>
    <row r="307" spans="3:9" ht="12.75">
      <c r="C307">
        <f t="shared" si="37"/>
        <v>13</v>
      </c>
      <c r="D307" s="10">
        <f t="shared" si="38"/>
        <v>-1.3298999999999999</v>
      </c>
      <c r="E307" s="5">
        <f t="shared" si="39"/>
        <v>0.8090169943749473</v>
      </c>
      <c r="F307" s="6">
        <f t="shared" si="40"/>
        <v>-0.3338068592337709</v>
      </c>
      <c r="G307" s="74">
        <f t="shared" si="35"/>
        <v>-3938359.986342536</v>
      </c>
      <c r="H307" s="76">
        <f t="shared" si="36"/>
        <v>4.8100613456895E-09</v>
      </c>
      <c r="I307" s="74">
        <f t="shared" si="41"/>
        <v>-83.17849384764516</v>
      </c>
    </row>
    <row r="308" spans="3:9" ht="12.75">
      <c r="C308">
        <f t="shared" si="37"/>
        <v>12</v>
      </c>
      <c r="D308" s="10">
        <f t="shared" si="38"/>
        <v>-1.2275999999999998</v>
      </c>
      <c r="E308" s="5">
        <f t="shared" si="39"/>
        <v>0.5877852522924727</v>
      </c>
      <c r="F308" s="6">
        <f t="shared" si="40"/>
        <v>-0.30901699437494734</v>
      </c>
      <c r="G308" s="74">
        <f t="shared" si="35"/>
        <v>-3667862.7654367336</v>
      </c>
      <c r="H308" s="76">
        <f t="shared" si="36"/>
        <v>2.508716443784566E-09</v>
      </c>
      <c r="I308" s="74">
        <f t="shared" si="41"/>
        <v>-86.00548423523556</v>
      </c>
    </row>
    <row r="309" spans="3:9" ht="12.75">
      <c r="C309">
        <f t="shared" si="37"/>
        <v>11</v>
      </c>
      <c r="D309" s="10">
        <f t="shared" si="38"/>
        <v>-1.1252999999999997</v>
      </c>
      <c r="E309" s="5">
        <f t="shared" si="39"/>
        <v>0.3090169943749469</v>
      </c>
      <c r="F309" s="6">
        <f t="shared" si="40"/>
        <v>-0.2840153447039226</v>
      </c>
      <c r="G309" s="74">
        <f t="shared" si="35"/>
        <v>-3389652.330886735</v>
      </c>
      <c r="H309" s="76">
        <f t="shared" si="36"/>
        <v>6.858255483467349E-10</v>
      </c>
      <c r="I309" s="74">
        <f t="shared" si="41"/>
        <v>-91.63786340598529</v>
      </c>
    </row>
    <row r="310" spans="3:9" ht="12.75">
      <c r="C310">
        <f t="shared" si="37"/>
        <v>10</v>
      </c>
      <c r="D310" s="10">
        <f t="shared" si="38"/>
        <v>-1.0229999999999997</v>
      </c>
      <c r="E310" s="5">
        <f t="shared" si="39"/>
        <v>-1.0106932651909872E-15</v>
      </c>
      <c r="F310" s="6">
        <f t="shared" si="40"/>
        <v>-0.2588190451025207</v>
      </c>
      <c r="G310" s="74">
        <f aca="true" t="shared" si="42" ref="G310:G373">PI()*D310*fakt*COS((PI()*fakt*D310)/(2*fs_2*fakt))</f>
        <v>-3104340.0258173817</v>
      </c>
      <c r="H310" s="76">
        <f t="shared" si="36"/>
        <v>7.26387344986525E-39</v>
      </c>
      <c r="I310" s="74">
        <f t="shared" si="41"/>
        <v>-381.38831730635644</v>
      </c>
    </row>
    <row r="311" spans="3:9" ht="12.75">
      <c r="C311">
        <f t="shared" si="37"/>
        <v>9</v>
      </c>
      <c r="D311" s="10">
        <f t="shared" si="38"/>
        <v>-0.9206999999999997</v>
      </c>
      <c r="E311" s="5">
        <f t="shared" si="39"/>
        <v>-0.3090169943749484</v>
      </c>
      <c r="F311" s="6">
        <f t="shared" si="40"/>
        <v>-0.23344536385590534</v>
      </c>
      <c r="G311" s="74">
        <f t="shared" si="42"/>
        <v>-2812545.3357525347</v>
      </c>
      <c r="H311" s="76">
        <f t="shared" si="36"/>
        <v>6.729949501283617E-10</v>
      </c>
      <c r="I311" s="74">
        <f t="shared" si="41"/>
        <v>-91.71988194527309</v>
      </c>
    </row>
    <row r="312" spans="3:9" ht="12.75">
      <c r="C312">
        <f t="shared" si="37"/>
        <v>8</v>
      </c>
      <c r="D312" s="10">
        <f t="shared" si="38"/>
        <v>-0.8183999999999998</v>
      </c>
      <c r="E312" s="5">
        <f t="shared" si="39"/>
        <v>-0.5877852522924736</v>
      </c>
      <c r="F312" s="6">
        <f t="shared" si="40"/>
        <v>-0.20791169081775926</v>
      </c>
      <c r="G312" s="74">
        <f t="shared" si="42"/>
        <v>-2514895.173498734</v>
      </c>
      <c r="H312" s="76">
        <f t="shared" si="36"/>
        <v>2.4156335350105097E-09</v>
      </c>
      <c r="I312" s="74">
        <f t="shared" si="41"/>
        <v>-86.16968949932689</v>
      </c>
    </row>
    <row r="313" spans="3:9" ht="12.75">
      <c r="C313">
        <f t="shared" si="37"/>
        <v>7</v>
      </c>
      <c r="D313" s="10">
        <f t="shared" si="38"/>
        <v>-0.7160999999999998</v>
      </c>
      <c r="E313" s="5">
        <f t="shared" si="39"/>
        <v>-0.8090169943749475</v>
      </c>
      <c r="F313" s="6">
        <f t="shared" si="40"/>
        <v>-0.18223552549214744</v>
      </c>
      <c r="G313" s="74">
        <f t="shared" si="42"/>
        <v>-2212023.1568930866</v>
      </c>
      <c r="H313" s="76">
        <f t="shared" si="36"/>
        <v>4.5444117231118645E-09</v>
      </c>
      <c r="I313" s="74">
        <f t="shared" si="41"/>
        <v>-83.4252232849086</v>
      </c>
    </row>
    <row r="314" spans="3:9" ht="12.75">
      <c r="C314">
        <f t="shared" si="37"/>
        <v>6</v>
      </c>
      <c r="D314" s="10">
        <f t="shared" si="38"/>
        <v>-0.6137999999999999</v>
      </c>
      <c r="E314" s="5">
        <f t="shared" si="39"/>
        <v>-0.9510565162951536</v>
      </c>
      <c r="F314" s="6">
        <f t="shared" si="40"/>
        <v>-0.15643446504023084</v>
      </c>
      <c r="G314" s="74">
        <f t="shared" si="42"/>
        <v>-1904568.8801109164</v>
      </c>
      <c r="H314" s="76">
        <f t="shared" si="36"/>
        <v>6.242517949888682E-09</v>
      </c>
      <c r="I314" s="74">
        <f t="shared" si="41"/>
        <v>-82.04640200193852</v>
      </c>
    </row>
    <row r="315" spans="3:9" ht="12.75">
      <c r="C315">
        <f t="shared" si="37"/>
        <v>5</v>
      </c>
      <c r="D315" s="10">
        <f t="shared" si="38"/>
        <v>-0.5115</v>
      </c>
      <c r="E315" s="5">
        <f t="shared" si="39"/>
        <v>-1</v>
      </c>
      <c r="F315" s="6">
        <f t="shared" si="40"/>
        <v>-0.13052619222005157</v>
      </c>
      <c r="G315" s="74">
        <f t="shared" si="42"/>
        <v>-1593177.1792343666</v>
      </c>
      <c r="H315" s="76">
        <f t="shared" si="36"/>
        <v>6.866616888361962E-09</v>
      </c>
      <c r="I315" s="74">
        <f t="shared" si="41"/>
        <v>-81.63257182678869</v>
      </c>
    </row>
    <row r="316" spans="3:9" ht="12.75">
      <c r="C316">
        <f t="shared" si="37"/>
        <v>4</v>
      </c>
      <c r="D316" s="10">
        <f t="shared" si="38"/>
        <v>-0.40919999999999995</v>
      </c>
      <c r="E316" s="5">
        <f t="shared" si="39"/>
        <v>-0.9510565162951535</v>
      </c>
      <c r="F316" s="6">
        <f t="shared" si="40"/>
        <v>-0.10452846326765344</v>
      </c>
      <c r="G316" s="74">
        <f t="shared" si="42"/>
        <v>-1278497.3927882388</v>
      </c>
      <c r="H316" s="76">
        <f t="shared" si="36"/>
        <v>6.1852566180183615E-09</v>
      </c>
      <c r="I316" s="74">
        <f t="shared" si="41"/>
        <v>-82.08642277364305</v>
      </c>
    </row>
    <row r="317" spans="3:9" ht="12.75">
      <c r="C317">
        <f t="shared" si="37"/>
        <v>3</v>
      </c>
      <c r="D317" s="10">
        <f t="shared" si="38"/>
        <v>-0.30689999999999995</v>
      </c>
      <c r="E317" s="5">
        <f t="shared" si="39"/>
        <v>-0.8090169943749473</v>
      </c>
      <c r="F317" s="6">
        <f t="shared" si="40"/>
        <v>-0.07845909572784493</v>
      </c>
      <c r="G317" s="74">
        <f t="shared" si="42"/>
        <v>-961182.6179537525</v>
      </c>
      <c r="H317" s="76">
        <f t="shared" si="36"/>
        <v>4.461343910397664E-09</v>
      </c>
      <c r="I317" s="74">
        <f t="shared" si="41"/>
        <v>-83.5053429712802</v>
      </c>
    </row>
    <row r="318" spans="3:9" ht="12.75">
      <c r="C318">
        <f t="shared" si="37"/>
        <v>2</v>
      </c>
      <c r="D318" s="10">
        <f t="shared" si="38"/>
        <v>-0.20459999999999998</v>
      </c>
      <c r="E318" s="5">
        <f t="shared" si="39"/>
        <v>-0.5877852522924731</v>
      </c>
      <c r="F318" s="6">
        <f t="shared" si="40"/>
        <v>-0.05233595624294382</v>
      </c>
      <c r="G318" s="74">
        <f t="shared" si="42"/>
        <v>-641888.9631747492</v>
      </c>
      <c r="H318" s="76">
        <f t="shared" si="36"/>
        <v>2.349597735383829E-09</v>
      </c>
      <c r="I318" s="74">
        <f t="shared" si="41"/>
        <v>-86.2900648507173</v>
      </c>
    </row>
    <row r="319" spans="3:9" ht="12.75">
      <c r="C319">
        <f>1+C320</f>
        <v>1</v>
      </c>
      <c r="D319" s="10">
        <f>D320-df</f>
        <v>-0.10229999999999999</v>
      </c>
      <c r="E319" s="5">
        <f t="shared" si="39"/>
        <v>-0.3090169943749474</v>
      </c>
      <c r="F319" s="6">
        <f t="shared" si="40"/>
        <v>-0.026176948307873146</v>
      </c>
      <c r="G319" s="74">
        <f t="shared" si="42"/>
        <v>-321274.79787401954</v>
      </c>
      <c r="H319" s="76">
        <f t="shared" si="36"/>
        <v>6.485225394245309E-10</v>
      </c>
      <c r="I319" s="74">
        <f t="shared" si="41"/>
        <v>-91.8807492539703</v>
      </c>
    </row>
    <row r="320" spans="3:9" ht="12.75">
      <c r="C320" s="2">
        <f>1*10^-20</f>
        <v>1E-20</v>
      </c>
      <c r="D320" s="10">
        <f>C320</f>
        <v>1E-20</v>
      </c>
      <c r="E320" s="5">
        <f t="shared" si="39"/>
        <v>3.070960560693835E-20</v>
      </c>
      <c r="F320" s="6">
        <f t="shared" si="40"/>
        <v>2.5591338005781956E-21</v>
      </c>
      <c r="G320" s="74">
        <f t="shared" si="42"/>
        <v>3.141592653589793E-14</v>
      </c>
      <c r="H320" s="76">
        <f t="shared" si="36"/>
        <v>6.401921612181623E-48</v>
      </c>
      <c r="I320" s="74">
        <f t="shared" si="41"/>
        <v>-471.9368964784346</v>
      </c>
    </row>
    <row r="321" spans="3:9" ht="12.75">
      <c r="C321">
        <f>1+C320</f>
        <v>1</v>
      </c>
      <c r="D321" s="10">
        <f>D320+df</f>
        <v>0.10229999999999999</v>
      </c>
      <c r="E321" s="5">
        <f t="shared" si="39"/>
        <v>0.3090169943749474</v>
      </c>
      <c r="F321" s="6">
        <f t="shared" si="40"/>
        <v>0.026176948307873146</v>
      </c>
      <c r="G321" s="74">
        <f t="shared" si="42"/>
        <v>321274.79787401954</v>
      </c>
      <c r="H321" s="76">
        <f t="shared" si="36"/>
        <v>6.485225394245309E-10</v>
      </c>
      <c r="I321" s="74">
        <f t="shared" si="41"/>
        <v>-91.8807492539703</v>
      </c>
    </row>
    <row r="322" spans="3:9" ht="12.75">
      <c r="C322">
        <f aca="true" t="shared" si="43" ref="C322:C385">1+C321</f>
        <v>2</v>
      </c>
      <c r="D322" s="10">
        <f aca="true" t="shared" si="44" ref="D322:D385">D321+df</f>
        <v>0.20459999999999998</v>
      </c>
      <c r="E322" s="5">
        <f t="shared" si="39"/>
        <v>0.5877852522924731</v>
      </c>
      <c r="F322" s="6">
        <f t="shared" si="40"/>
        <v>0.05233595624294382</v>
      </c>
      <c r="G322" s="74">
        <f t="shared" si="42"/>
        <v>641888.9631747492</v>
      </c>
      <c r="H322" s="76">
        <f t="shared" si="36"/>
        <v>2.349597735383829E-09</v>
      </c>
      <c r="I322" s="74">
        <f t="shared" si="41"/>
        <v>-86.2900648507173</v>
      </c>
    </row>
    <row r="323" spans="3:9" ht="12.75">
      <c r="C323">
        <f t="shared" si="43"/>
        <v>3</v>
      </c>
      <c r="D323" s="10">
        <f t="shared" si="44"/>
        <v>0.30689999999999995</v>
      </c>
      <c r="E323" s="5">
        <f t="shared" si="39"/>
        <v>0.8090169943749473</v>
      </c>
      <c r="F323" s="6">
        <f t="shared" si="40"/>
        <v>0.07845909572784493</v>
      </c>
      <c r="G323" s="74">
        <f t="shared" si="42"/>
        <v>961182.6179537525</v>
      </c>
      <c r="H323" s="76">
        <f t="shared" si="36"/>
        <v>4.461343910397664E-09</v>
      </c>
      <c r="I323" s="74">
        <f t="shared" si="41"/>
        <v>-83.5053429712802</v>
      </c>
    </row>
    <row r="324" spans="3:9" ht="12.75">
      <c r="C324">
        <f t="shared" si="43"/>
        <v>4</v>
      </c>
      <c r="D324" s="10">
        <f t="shared" si="44"/>
        <v>0.40919999999999995</v>
      </c>
      <c r="E324" s="5">
        <f t="shared" si="39"/>
        <v>0.9510565162951535</v>
      </c>
      <c r="F324" s="6">
        <f t="shared" si="40"/>
        <v>0.10452846326765344</v>
      </c>
      <c r="G324" s="74">
        <f t="shared" si="42"/>
        <v>1278497.3927882388</v>
      </c>
      <c r="H324" s="76">
        <f t="shared" si="36"/>
        <v>6.1852566180183615E-09</v>
      </c>
      <c r="I324" s="74">
        <f t="shared" si="41"/>
        <v>-82.08642277364305</v>
      </c>
    </row>
    <row r="325" spans="3:9" ht="12.75">
      <c r="C325">
        <f t="shared" si="43"/>
        <v>5</v>
      </c>
      <c r="D325" s="10">
        <f t="shared" si="44"/>
        <v>0.5115</v>
      </c>
      <c r="E325" s="5">
        <f t="shared" si="39"/>
        <v>1</v>
      </c>
      <c r="F325" s="6">
        <f t="shared" si="40"/>
        <v>0.13052619222005157</v>
      </c>
      <c r="G325" s="74">
        <f t="shared" si="42"/>
        <v>1593177.1792343666</v>
      </c>
      <c r="H325" s="76">
        <f t="shared" si="36"/>
        <v>6.866616888361962E-09</v>
      </c>
      <c r="I325" s="74">
        <f t="shared" si="41"/>
        <v>-81.63257182678869</v>
      </c>
    </row>
    <row r="326" spans="3:9" ht="12.75">
      <c r="C326">
        <f t="shared" si="43"/>
        <v>6</v>
      </c>
      <c r="D326" s="10">
        <f t="shared" si="44"/>
        <v>0.6137999999999999</v>
      </c>
      <c r="E326" s="5">
        <f t="shared" si="39"/>
        <v>0.9510565162951536</v>
      </c>
      <c r="F326" s="6">
        <f t="shared" si="40"/>
        <v>0.15643446504023084</v>
      </c>
      <c r="G326" s="74">
        <f t="shared" si="42"/>
        <v>1904568.8801109164</v>
      </c>
      <c r="H326" s="76">
        <f t="shared" si="36"/>
        <v>6.242517949888682E-09</v>
      </c>
      <c r="I326" s="74">
        <f t="shared" si="41"/>
        <v>-82.04640200193852</v>
      </c>
    </row>
    <row r="327" spans="3:9" ht="12.75">
      <c r="C327">
        <f t="shared" si="43"/>
        <v>7</v>
      </c>
      <c r="D327" s="10">
        <f t="shared" si="44"/>
        <v>0.7160999999999998</v>
      </c>
      <c r="E327" s="5">
        <f t="shared" si="39"/>
        <v>0.8090169943749475</v>
      </c>
      <c r="F327" s="6">
        <f t="shared" si="40"/>
        <v>0.18223552549214744</v>
      </c>
      <c r="G327" s="74">
        <f t="shared" si="42"/>
        <v>2212023.1568930866</v>
      </c>
      <c r="H327" s="76">
        <f t="shared" si="36"/>
        <v>4.5444117231118645E-09</v>
      </c>
      <c r="I327" s="74">
        <f t="shared" si="41"/>
        <v>-83.4252232849086</v>
      </c>
    </row>
    <row r="328" spans="3:9" ht="12.75">
      <c r="C328">
        <f t="shared" si="43"/>
        <v>8</v>
      </c>
      <c r="D328" s="10">
        <f t="shared" si="44"/>
        <v>0.8183999999999998</v>
      </c>
      <c r="E328" s="5">
        <f t="shared" si="39"/>
        <v>0.5877852522924736</v>
      </c>
      <c r="F328" s="6">
        <f t="shared" si="40"/>
        <v>0.20791169081775926</v>
      </c>
      <c r="G328" s="74">
        <f t="shared" si="42"/>
        <v>2514895.173498734</v>
      </c>
      <c r="H328" s="76">
        <f t="shared" si="36"/>
        <v>2.4156335350105097E-09</v>
      </c>
      <c r="I328" s="74">
        <f t="shared" si="41"/>
        <v>-86.16968949932689</v>
      </c>
    </row>
    <row r="329" spans="3:9" ht="12.75">
      <c r="C329">
        <f t="shared" si="43"/>
        <v>9</v>
      </c>
      <c r="D329" s="10">
        <f t="shared" si="44"/>
        <v>0.9206999999999997</v>
      </c>
      <c r="E329" s="5">
        <f t="shared" si="39"/>
        <v>0.3090169943749484</v>
      </c>
      <c r="F329" s="6">
        <f t="shared" si="40"/>
        <v>0.23344536385590534</v>
      </c>
      <c r="G329" s="74">
        <f t="shared" si="42"/>
        <v>2812545.3357525347</v>
      </c>
      <c r="H329" s="76">
        <f t="shared" si="36"/>
        <v>6.729949501283617E-10</v>
      </c>
      <c r="I329" s="74">
        <f t="shared" si="41"/>
        <v>-91.71988194527309</v>
      </c>
    </row>
    <row r="330" spans="3:9" ht="12.75">
      <c r="C330">
        <f t="shared" si="43"/>
        <v>10</v>
      </c>
      <c r="D330" s="10">
        <f t="shared" si="44"/>
        <v>1.0229999999999997</v>
      </c>
      <c r="E330" s="5">
        <f t="shared" si="39"/>
        <v>1.0106932651909872E-15</v>
      </c>
      <c r="F330" s="6">
        <f t="shared" si="40"/>
        <v>0.2588190451025207</v>
      </c>
      <c r="G330" s="74">
        <f t="shared" si="42"/>
        <v>3104340.0258173817</v>
      </c>
      <c r="H330" s="76">
        <f t="shared" si="36"/>
        <v>7.26387344986525E-39</v>
      </c>
      <c r="I330" s="74">
        <f t="shared" si="41"/>
        <v>-381.38831730635644</v>
      </c>
    </row>
    <row r="331" spans="3:9" ht="12.75">
      <c r="C331">
        <f t="shared" si="43"/>
        <v>11</v>
      </c>
      <c r="D331" s="10">
        <f t="shared" si="44"/>
        <v>1.1252999999999997</v>
      </c>
      <c r="E331" s="5">
        <f t="shared" si="39"/>
        <v>-0.3090169943749469</v>
      </c>
      <c r="F331" s="6">
        <f t="shared" si="40"/>
        <v>0.2840153447039226</v>
      </c>
      <c r="G331" s="74">
        <f t="shared" si="42"/>
        <v>3389652.330886735</v>
      </c>
      <c r="H331" s="76">
        <f t="shared" si="36"/>
        <v>6.858255483467349E-10</v>
      </c>
      <c r="I331" s="74">
        <f t="shared" si="41"/>
        <v>-91.63786340598529</v>
      </c>
    </row>
    <row r="332" spans="3:9" ht="12.75">
      <c r="C332">
        <f t="shared" si="43"/>
        <v>12</v>
      </c>
      <c r="D332" s="10">
        <f t="shared" si="44"/>
        <v>1.2275999999999998</v>
      </c>
      <c r="E332" s="5">
        <f t="shared" si="39"/>
        <v>-0.5877852522924727</v>
      </c>
      <c r="F332" s="6">
        <f t="shared" si="40"/>
        <v>0.30901699437494734</v>
      </c>
      <c r="G332" s="74">
        <f t="shared" si="42"/>
        <v>3667862.7654367336</v>
      </c>
      <c r="H332" s="76">
        <f t="shared" si="36"/>
        <v>2.508716443784566E-09</v>
      </c>
      <c r="I332" s="74">
        <f t="shared" si="41"/>
        <v>-86.00548423523556</v>
      </c>
    </row>
    <row r="333" spans="3:9" ht="12.75">
      <c r="C333">
        <f t="shared" si="43"/>
        <v>13</v>
      </c>
      <c r="D333" s="10">
        <f t="shared" si="44"/>
        <v>1.3298999999999999</v>
      </c>
      <c r="E333" s="5">
        <f t="shared" si="39"/>
        <v>-0.8090169943749473</v>
      </c>
      <c r="F333" s="6">
        <f t="shared" si="40"/>
        <v>0.3338068592337709</v>
      </c>
      <c r="G333" s="74">
        <f t="shared" si="42"/>
        <v>3938359.986342536</v>
      </c>
      <c r="H333" s="76">
        <f t="shared" si="36"/>
        <v>4.8100613456895E-09</v>
      </c>
      <c r="I333" s="74">
        <f t="shared" si="41"/>
        <v>-83.17849384764516</v>
      </c>
    </row>
    <row r="334" spans="3:9" ht="12.75">
      <c r="C334">
        <f t="shared" si="43"/>
        <v>14</v>
      </c>
      <c r="D334" s="10">
        <f t="shared" si="44"/>
        <v>1.4322</v>
      </c>
      <c r="E334" s="5">
        <f t="shared" si="39"/>
        <v>-0.9510565162951535</v>
      </c>
      <c r="F334" s="6">
        <f t="shared" si="40"/>
        <v>0.3583679495453002</v>
      </c>
      <c r="G334" s="74">
        <f t="shared" si="42"/>
        <v>4200541.500169655</v>
      </c>
      <c r="H334" s="76">
        <f t="shared" si="36"/>
        <v>6.734975944783656E-09</v>
      </c>
      <c r="I334" s="74">
        <f t="shared" si="41"/>
        <v>-81.71663951101556</v>
      </c>
    </row>
    <row r="335" spans="3:9" ht="12.75">
      <c r="C335">
        <f t="shared" si="43"/>
        <v>15</v>
      </c>
      <c r="D335" s="10">
        <f t="shared" si="44"/>
        <v>1.5345</v>
      </c>
      <c r="E335" s="5">
        <f t="shared" si="39"/>
        <v>-1</v>
      </c>
      <c r="F335" s="6">
        <f t="shared" si="40"/>
        <v>0.3826834323650898</v>
      </c>
      <c r="G335" s="74">
        <f t="shared" si="42"/>
        <v>4453814.361957957</v>
      </c>
      <c r="H335" s="76">
        <f t="shared" si="36"/>
        <v>7.552499968126505E-09</v>
      </c>
      <c r="I335" s="74">
        <f t="shared" si="41"/>
        <v>-81.21909267887517</v>
      </c>
    </row>
    <row r="336" spans="3:9" ht="12.75">
      <c r="C336">
        <f t="shared" si="43"/>
        <v>16</v>
      </c>
      <c r="D336" s="10">
        <f t="shared" si="44"/>
        <v>1.6368</v>
      </c>
      <c r="E336" s="5">
        <f t="shared" si="39"/>
        <v>-0.9510565162951533</v>
      </c>
      <c r="F336" s="6">
        <f t="shared" si="40"/>
        <v>0.40673664307580015</v>
      </c>
      <c r="G336" s="74">
        <f t="shared" si="42"/>
        <v>4697595.864823485</v>
      </c>
      <c r="H336" s="76">
        <f t="shared" si="36"/>
        <v>6.936870411677702E-09</v>
      </c>
      <c r="I336" s="74">
        <f t="shared" si="41"/>
        <v>-81.58836418520357</v>
      </c>
    </row>
    <row r="337" spans="3:9" ht="12.75">
      <c r="C337">
        <f t="shared" si="43"/>
        <v>17</v>
      </c>
      <c r="D337" s="10">
        <f t="shared" si="44"/>
        <v>1.7391</v>
      </c>
      <c r="E337" s="5">
        <f t="shared" si="39"/>
        <v>-0.809016994374947</v>
      </c>
      <c r="F337" s="6">
        <f t="shared" si="40"/>
        <v>0.43051109680829514</v>
      </c>
      <c r="G337" s="74">
        <f t="shared" si="42"/>
        <v>4931314.219711395</v>
      </c>
      <c r="H337" s="76">
        <f t="shared" si="36"/>
        <v>5.103102255043333E-09</v>
      </c>
      <c r="I337" s="74">
        <f t="shared" si="41"/>
        <v>-82.92165729266017</v>
      </c>
    </row>
    <row r="338" spans="3:9" ht="12.75">
      <c r="C338">
        <f t="shared" si="43"/>
        <v>18</v>
      </c>
      <c r="D338" s="10">
        <f t="shared" si="44"/>
        <v>1.8414000000000001</v>
      </c>
      <c r="E338" s="5">
        <f t="shared" si="39"/>
        <v>-0.5877852522924726</v>
      </c>
      <c r="F338" s="6">
        <f t="shared" si="40"/>
        <v>0.45399049973954675</v>
      </c>
      <c r="G338" s="74">
        <f t="shared" si="42"/>
        <v>5154409.224641953</v>
      </c>
      <c r="H338" s="76">
        <f aca="true" t="shared" si="45" ref="H338:H401">fc_boc_2*fakt*((F338*E338)/G338)^2*$I$12</f>
        <v>2.7418818885725352E-09</v>
      </c>
      <c r="I338" s="74">
        <f t="shared" si="41"/>
        <v>-85.61951257148985</v>
      </c>
    </row>
    <row r="339" spans="3:9" ht="12.75">
      <c r="C339">
        <f t="shared" si="43"/>
        <v>19</v>
      </c>
      <c r="D339" s="10">
        <f t="shared" si="44"/>
        <v>1.9437000000000002</v>
      </c>
      <c r="E339" s="5">
        <f t="shared" si="39"/>
        <v>-0.3090169943749468</v>
      </c>
      <c r="F339" s="6">
        <f t="shared" si="40"/>
        <v>0.4771587602596084</v>
      </c>
      <c r="G339" s="74">
        <f t="shared" si="42"/>
        <v>5366332.922800833</v>
      </c>
      <c r="H339" s="76">
        <f t="shared" si="45"/>
        <v>7.723442899447541E-10</v>
      </c>
      <c r="I339" s="74">
        <f t="shared" si="41"/>
        <v>-91.12189059908373</v>
      </c>
    </row>
    <row r="340" spans="3:9" ht="12.75">
      <c r="C340">
        <f t="shared" si="43"/>
        <v>20</v>
      </c>
      <c r="D340" s="10">
        <f t="shared" si="44"/>
        <v>2.0460000000000003</v>
      </c>
      <c r="E340" s="5">
        <f t="shared" si="39"/>
        <v>6.431487287184012E-16</v>
      </c>
      <c r="F340" s="6">
        <f t="shared" si="40"/>
        <v>0.5</v>
      </c>
      <c r="G340" s="74">
        <f t="shared" si="42"/>
        <v>5566550.248834815</v>
      </c>
      <c r="H340" s="76">
        <f t="shared" si="45"/>
        <v>3.4140211393400885E-39</v>
      </c>
      <c r="I340" s="74">
        <f t="shared" si="41"/>
        <v>-384.66733794096996</v>
      </c>
    </row>
    <row r="341" spans="3:9" ht="12.75">
      <c r="C341">
        <f t="shared" si="43"/>
        <v>21</v>
      </c>
      <c r="D341" s="10">
        <f t="shared" si="44"/>
        <v>2.1483000000000003</v>
      </c>
      <c r="E341" s="5">
        <f t="shared" si="39"/>
        <v>0.3090169943749489</v>
      </c>
      <c r="F341" s="6">
        <f t="shared" si="40"/>
        <v>0.5224985647159489</v>
      </c>
      <c r="G341" s="74">
        <f t="shared" si="42"/>
        <v>5754539.662724348</v>
      </c>
      <c r="H341" s="76">
        <f t="shared" si="45"/>
        <v>8.053587656434502E-10</v>
      </c>
      <c r="I341" s="74">
        <f t="shared" si="41"/>
        <v>-90.94010610030236</v>
      </c>
    </row>
    <row r="342" spans="3:9" ht="12.75">
      <c r="C342">
        <f t="shared" si="43"/>
        <v>22</v>
      </c>
      <c r="D342" s="10">
        <f t="shared" si="44"/>
        <v>2.2506000000000004</v>
      </c>
      <c r="E342" s="5">
        <f t="shared" si="39"/>
        <v>0.5877852522924744</v>
      </c>
      <c r="F342" s="6">
        <f t="shared" si="40"/>
        <v>0.5446390350150272</v>
      </c>
      <c r="G342" s="74">
        <f t="shared" si="42"/>
        <v>5929793.770615502</v>
      </c>
      <c r="H342" s="76">
        <f t="shared" si="45"/>
        <v>2.9816135572095126E-09</v>
      </c>
      <c r="I342" s="74">
        <f t="shared" si="41"/>
        <v>-85.25548645540005</v>
      </c>
    </row>
    <row r="343" spans="3:9" ht="12.75">
      <c r="C343">
        <f t="shared" si="43"/>
        <v>23</v>
      </c>
      <c r="D343" s="10">
        <f t="shared" si="44"/>
        <v>2.3529000000000004</v>
      </c>
      <c r="E343" s="5">
        <f t="shared" si="39"/>
        <v>0.8090169943749488</v>
      </c>
      <c r="F343" s="6">
        <f t="shared" si="40"/>
        <v>0.5664062369248328</v>
      </c>
      <c r="G343" s="74">
        <f t="shared" si="42"/>
        <v>6091819.932005257</v>
      </c>
      <c r="H343" s="76">
        <f t="shared" si="45"/>
        <v>5.788324385504835E-09</v>
      </c>
      <c r="I343" s="74">
        <f t="shared" si="41"/>
        <v>-82.3744713842253</v>
      </c>
    </row>
    <row r="344" spans="3:9" ht="12.75">
      <c r="C344">
        <f t="shared" si="43"/>
        <v>24</v>
      </c>
      <c r="D344" s="10">
        <f t="shared" si="44"/>
        <v>2.4552000000000005</v>
      </c>
      <c r="E344" s="5">
        <f t="shared" si="39"/>
        <v>0.951056516295154</v>
      </c>
      <c r="F344" s="6">
        <f t="shared" si="40"/>
        <v>0.5877852522924732</v>
      </c>
      <c r="G344" s="74">
        <f t="shared" si="42"/>
        <v>6240140.852686213</v>
      </c>
      <c r="H344" s="76">
        <f t="shared" si="45"/>
        <v>8.209881147454722E-09</v>
      </c>
      <c r="I344" s="74">
        <f t="shared" si="41"/>
        <v>-80.8566313001554</v>
      </c>
    </row>
    <row r="345" spans="3:9" ht="12.75">
      <c r="C345">
        <f t="shared" si="43"/>
        <v>25</v>
      </c>
      <c r="D345" s="10">
        <f t="shared" si="44"/>
        <v>2.5575000000000006</v>
      </c>
      <c r="E345" s="5">
        <f t="shared" si="39"/>
        <v>1</v>
      </c>
      <c r="F345" s="6">
        <f t="shared" si="40"/>
        <v>0.6087614290087208</v>
      </c>
      <c r="G345" s="74">
        <f t="shared" si="42"/>
        <v>6374295.162869362</v>
      </c>
      <c r="H345" s="76">
        <f t="shared" si="45"/>
        <v>9.330513595034115E-09</v>
      </c>
      <c r="I345" s="74">
        <f t="shared" si="41"/>
        <v>-80.30094449999454</v>
      </c>
    </row>
    <row r="346" spans="3:9" ht="12.75">
      <c r="C346">
        <f t="shared" si="43"/>
        <v>26</v>
      </c>
      <c r="D346" s="10">
        <f t="shared" si="44"/>
        <v>2.6598000000000006</v>
      </c>
      <c r="E346" s="5">
        <f t="shared" si="39"/>
        <v>0.9510565162951531</v>
      </c>
      <c r="F346" s="6">
        <f t="shared" si="40"/>
        <v>0.6293203910498376</v>
      </c>
      <c r="G346" s="74">
        <f t="shared" si="42"/>
        <v>6493837.979916667</v>
      </c>
      <c r="H346" s="76">
        <f t="shared" si="45"/>
        <v>8.690184456200768E-09</v>
      </c>
      <c r="I346" s="74">
        <f t="shared" si="41"/>
        <v>-80.6097100520151</v>
      </c>
    </row>
    <row r="347" spans="3:9" ht="12.75">
      <c r="C347">
        <f t="shared" si="43"/>
        <v>27</v>
      </c>
      <c r="D347" s="10">
        <f t="shared" si="44"/>
        <v>2.7621000000000007</v>
      </c>
      <c r="E347" s="5">
        <f aca="true" t="shared" si="46" ref="E347:E410">SIN((PI()*fakt*D347)/(fc_boc_2*fakt))</f>
        <v>0.8090169943749466</v>
      </c>
      <c r="F347" s="6">
        <f aca="true" t="shared" si="47" ref="F347:F410">SIN((PI()*fakt*D347)/(2*fs_2*fakt))</f>
        <v>0.6494480483301838</v>
      </c>
      <c r="G347" s="74">
        <f t="shared" si="42"/>
        <v>6598341.455128832</v>
      </c>
      <c r="H347" s="76">
        <f t="shared" si="45"/>
        <v>6.486496425171211E-09</v>
      </c>
      <c r="I347" s="74">
        <f t="shared" si="41"/>
        <v>-81.87989816923859</v>
      </c>
    </row>
    <row r="348" spans="3:9" ht="12.75">
      <c r="C348">
        <f t="shared" si="43"/>
        <v>28</v>
      </c>
      <c r="D348" s="10">
        <f t="shared" si="44"/>
        <v>2.8644000000000007</v>
      </c>
      <c r="E348" s="5">
        <f t="shared" si="46"/>
        <v>0.5877852522924706</v>
      </c>
      <c r="F348" s="6">
        <f t="shared" si="47"/>
        <v>0.6691306063588583</v>
      </c>
      <c r="G348" s="74">
        <f t="shared" si="42"/>
        <v>6687395.304047727</v>
      </c>
      <c r="H348" s="76">
        <f t="shared" si="45"/>
        <v>3.5385130601747473E-09</v>
      </c>
      <c r="I348" s="74">
        <f aca="true" t="shared" si="48" ref="I348:I411">LOG10(H348)*10</f>
        <v>-84.51179197133371</v>
      </c>
    </row>
    <row r="349" spans="3:9" ht="12.75">
      <c r="C349">
        <f t="shared" si="43"/>
        <v>29</v>
      </c>
      <c r="D349" s="10">
        <f t="shared" si="44"/>
        <v>2.966700000000001</v>
      </c>
      <c r="E349" s="5">
        <f t="shared" si="46"/>
        <v>0.3090169943749444</v>
      </c>
      <c r="F349" s="6">
        <f t="shared" si="47"/>
        <v>0.6883545756937541</v>
      </c>
      <c r="G349" s="74">
        <f t="shared" si="42"/>
        <v>6760607.319747579</v>
      </c>
      <c r="H349" s="76">
        <f t="shared" si="45"/>
        <v>1.0127292336280036E-09</v>
      </c>
      <c r="I349" s="74">
        <f t="shared" si="48"/>
        <v>-89.94506653415401</v>
      </c>
    </row>
    <row r="350" spans="3:9" ht="12.75">
      <c r="C350">
        <f t="shared" si="43"/>
        <v>30</v>
      </c>
      <c r="D350" s="10">
        <f t="shared" si="44"/>
        <v>3.069000000000001</v>
      </c>
      <c r="E350" s="5">
        <f t="shared" si="46"/>
        <v>-3.185169142327915E-15</v>
      </c>
      <c r="F350" s="6">
        <f t="shared" si="47"/>
        <v>0.7071067811865477</v>
      </c>
      <c r="G350" s="74">
        <f t="shared" si="42"/>
        <v>6817603.868604014</v>
      </c>
      <c r="H350" s="76">
        <f t="shared" si="45"/>
        <v>1.116470135969845E-37</v>
      </c>
      <c r="I350" s="74">
        <f t="shared" si="48"/>
        <v>-369.52152889213204</v>
      </c>
    </row>
    <row r="351" spans="3:9" ht="12.75">
      <c r="C351">
        <f t="shared" si="43"/>
        <v>31</v>
      </c>
      <c r="D351" s="10">
        <f t="shared" si="44"/>
        <v>3.171300000000001</v>
      </c>
      <c r="E351" s="5">
        <f t="shared" si="46"/>
        <v>-0.30901699437495045</v>
      </c>
      <c r="F351" s="6">
        <f t="shared" si="47"/>
        <v>0.7253743710122877</v>
      </c>
      <c r="G351" s="74">
        <f t="shared" si="42"/>
        <v>6858030.368045686</v>
      </c>
      <c r="H351" s="76">
        <f t="shared" si="45"/>
        <v>1.0928636174461319E-09</v>
      </c>
      <c r="I351" s="74">
        <f t="shared" si="48"/>
        <v>-89.61434031907751</v>
      </c>
    </row>
    <row r="352" spans="3:9" ht="12.75">
      <c r="C352">
        <f t="shared" si="43"/>
        <v>32</v>
      </c>
      <c r="D352" s="10">
        <f t="shared" si="44"/>
        <v>3.273600000000001</v>
      </c>
      <c r="E352" s="5">
        <f t="shared" si="46"/>
        <v>-0.5877852522924757</v>
      </c>
      <c r="F352" s="6">
        <f t="shared" si="47"/>
        <v>0.7431448254773944</v>
      </c>
      <c r="G352" s="74">
        <f t="shared" si="42"/>
        <v>6881551.745809094</v>
      </c>
      <c r="H352" s="76">
        <f t="shared" si="45"/>
        <v>4.1218023336324774E-09</v>
      </c>
      <c r="I352" s="74">
        <f t="shared" si="48"/>
        <v>-83.84912839211597</v>
      </c>
    </row>
    <row r="353" spans="3:9" ht="12.75">
      <c r="C353">
        <f t="shared" si="43"/>
        <v>33</v>
      </c>
      <c r="D353" s="10">
        <f t="shared" si="44"/>
        <v>3.375900000000001</v>
      </c>
      <c r="E353" s="5">
        <f t="shared" si="46"/>
        <v>-0.8090169943749492</v>
      </c>
      <c r="F353" s="6">
        <f t="shared" si="47"/>
        <v>0.760405965600031</v>
      </c>
      <c r="G353" s="74">
        <f t="shared" si="42"/>
        <v>6887852.880233648</v>
      </c>
      <c r="H353" s="76">
        <f t="shared" si="45"/>
        <v>8.160452270532172E-09</v>
      </c>
      <c r="I353" s="74">
        <f t="shared" si="48"/>
        <v>-80.88285771006754</v>
      </c>
    </row>
    <row r="354" spans="3:9" ht="12.75">
      <c r="C354">
        <f t="shared" si="43"/>
        <v>34</v>
      </c>
      <c r="D354" s="10">
        <f t="shared" si="44"/>
        <v>3.478200000000001</v>
      </c>
      <c r="E354" s="5">
        <f t="shared" si="46"/>
        <v>-0.9510565162951545</v>
      </c>
      <c r="F354" s="6">
        <f t="shared" si="47"/>
        <v>0.777145961456971</v>
      </c>
      <c r="G354" s="74">
        <f t="shared" si="42"/>
        <v>6876639.021150862</v>
      </c>
      <c r="H354" s="76">
        <f t="shared" si="45"/>
        <v>1.1817919276321134E-08</v>
      </c>
      <c r="I354" s="74">
        <f t="shared" si="48"/>
        <v>-79.2745898084544</v>
      </c>
    </row>
    <row r="355" spans="3:9" ht="12.75">
      <c r="C355">
        <f t="shared" si="43"/>
        <v>35</v>
      </c>
      <c r="D355" s="10">
        <f t="shared" si="44"/>
        <v>3.580500000000001</v>
      </c>
      <c r="E355" s="5">
        <f t="shared" si="46"/>
        <v>-1</v>
      </c>
      <c r="F355" s="6">
        <f t="shared" si="47"/>
        <v>0.7933533402912353</v>
      </c>
      <c r="G355" s="74">
        <f t="shared" si="42"/>
        <v>6847636.190938764</v>
      </c>
      <c r="H355" s="76">
        <f t="shared" si="45"/>
        <v>1.3731803678429057E-08</v>
      </c>
      <c r="I355" s="74">
        <f t="shared" si="48"/>
        <v>-78.62272414246027</v>
      </c>
    </row>
    <row r="356" spans="3:9" ht="12.75">
      <c r="C356">
        <f t="shared" si="43"/>
        <v>36</v>
      </c>
      <c r="D356" s="10">
        <f t="shared" si="44"/>
        <v>3.682800000000001</v>
      </c>
      <c r="E356" s="5">
        <f t="shared" si="46"/>
        <v>-0.9510565162951521</v>
      </c>
      <c r="F356" s="6">
        <f t="shared" si="47"/>
        <v>0.8090169943749476</v>
      </c>
      <c r="G356" s="74">
        <f t="shared" si="42"/>
        <v>6800591.565330255</v>
      </c>
      <c r="H356" s="76">
        <f t="shared" si="45"/>
        <v>1.3095141302995804E-08</v>
      </c>
      <c r="I356" s="74">
        <f t="shared" si="48"/>
        <v>-78.82889810963052</v>
      </c>
    </row>
    <row r="357" spans="3:9" ht="12.75">
      <c r="C357">
        <f t="shared" si="43"/>
        <v>37</v>
      </c>
      <c r="D357" s="10">
        <f t="shared" si="44"/>
        <v>3.7851000000000012</v>
      </c>
      <c r="E357" s="5">
        <f t="shared" si="46"/>
        <v>-0.8090169943749456</v>
      </c>
      <c r="F357" s="6">
        <f t="shared" si="47"/>
        <v>0.8241261886220158</v>
      </c>
      <c r="G357" s="74">
        <f t="shared" si="42"/>
        <v>6735273.833582108</v>
      </c>
      <c r="H357" s="76">
        <f t="shared" si="45"/>
        <v>1.0024618140736115E-08</v>
      </c>
      <c r="I357" s="74">
        <f t="shared" si="48"/>
        <v>-79.98932161603513</v>
      </c>
    </row>
    <row r="358" spans="3:9" ht="12.75">
      <c r="C358">
        <f t="shared" si="43"/>
        <v>38</v>
      </c>
      <c r="D358" s="10">
        <f t="shared" si="44"/>
        <v>3.8874000000000013</v>
      </c>
      <c r="E358" s="5">
        <f t="shared" si="46"/>
        <v>-0.5877852522924691</v>
      </c>
      <c r="F358" s="6">
        <f t="shared" si="47"/>
        <v>0.8386705679454242</v>
      </c>
      <c r="G358" s="74">
        <f t="shared" si="42"/>
        <v>6651473.537629734</v>
      </c>
      <c r="H358" s="76">
        <f t="shared" si="45"/>
        <v>5.619013475777834E-09</v>
      </c>
      <c r="I358" s="74">
        <f t="shared" si="48"/>
        <v>-82.50339926358751</v>
      </c>
    </row>
    <row r="359" spans="3:9" ht="12.75">
      <c r="C359">
        <f t="shared" si="43"/>
        <v>39</v>
      </c>
      <c r="D359" s="10">
        <f t="shared" si="44"/>
        <v>3.9897000000000014</v>
      </c>
      <c r="E359" s="5">
        <f t="shared" si="46"/>
        <v>-0.3090169943749428</v>
      </c>
      <c r="F359" s="6">
        <f t="shared" si="47"/>
        <v>0.8526401643540923</v>
      </c>
      <c r="G359" s="74">
        <f t="shared" si="42"/>
        <v>6549003.389871389</v>
      </c>
      <c r="H359" s="76">
        <f t="shared" si="45"/>
        <v>1.655851953089617E-09</v>
      </c>
      <c r="I359" s="74">
        <f t="shared" si="48"/>
        <v>-87.80978495347306</v>
      </c>
    </row>
    <row r="360" spans="3:9" ht="12.75">
      <c r="C360">
        <f t="shared" si="43"/>
        <v>40</v>
      </c>
      <c r="D360" s="10">
        <f t="shared" si="44"/>
        <v>4.092000000000001</v>
      </c>
      <c r="E360" s="5">
        <f t="shared" si="46"/>
        <v>4.839011136237303E-15</v>
      </c>
      <c r="F360" s="6">
        <f t="shared" si="47"/>
        <v>0.8660254037844388</v>
      </c>
      <c r="G360" s="74">
        <f t="shared" si="42"/>
        <v>6427698.569244715</v>
      </c>
      <c r="H360" s="76">
        <f t="shared" si="45"/>
        <v>4.3484966126302386E-37</v>
      </c>
      <c r="I360" s="74">
        <f t="shared" si="48"/>
        <v>-363.61660863893695</v>
      </c>
    </row>
    <row r="361" spans="3:9" ht="12.75">
      <c r="C361">
        <f t="shared" si="43"/>
        <v>41</v>
      </c>
      <c r="D361" s="10">
        <f t="shared" si="44"/>
        <v>4.194300000000001</v>
      </c>
      <c r="E361" s="5">
        <f t="shared" si="46"/>
        <v>0.30901699437495034</v>
      </c>
      <c r="F361" s="6">
        <f t="shared" si="47"/>
        <v>0.8788171126619655</v>
      </c>
      <c r="G361" s="74">
        <f t="shared" si="42"/>
        <v>6287416.995277697</v>
      </c>
      <c r="H361" s="76">
        <f t="shared" si="45"/>
        <v>1.9085029813142426E-09</v>
      </c>
      <c r="I361" s="74">
        <f t="shared" si="48"/>
        <v>-87.19307157293444</v>
      </c>
    </row>
    <row r="362" spans="3:9" ht="12.75">
      <c r="C362">
        <f t="shared" si="43"/>
        <v>42</v>
      </c>
      <c r="D362" s="10">
        <f t="shared" si="44"/>
        <v>4.296600000000001</v>
      </c>
      <c r="E362" s="5">
        <f t="shared" si="46"/>
        <v>0.5877852522924756</v>
      </c>
      <c r="F362" s="6">
        <f t="shared" si="47"/>
        <v>0.8910065241883679</v>
      </c>
      <c r="G362" s="74">
        <f t="shared" si="42"/>
        <v>6128039.579815814</v>
      </c>
      <c r="H362" s="76">
        <f t="shared" si="45"/>
        <v>7.471910292452655E-09</v>
      </c>
      <c r="I362" s="74">
        <f t="shared" si="48"/>
        <v>-81.26568350874145</v>
      </c>
    </row>
    <row r="363" spans="3:9" ht="12.75">
      <c r="C363">
        <f t="shared" si="43"/>
        <v>43</v>
      </c>
      <c r="D363" s="10">
        <f t="shared" si="44"/>
        <v>4.3989</v>
      </c>
      <c r="E363" s="5">
        <f t="shared" si="46"/>
        <v>0.8090169943749492</v>
      </c>
      <c r="F363" s="6">
        <f t="shared" si="47"/>
        <v>0.9025852843498606</v>
      </c>
      <c r="G363" s="74">
        <f t="shared" si="42"/>
        <v>5949470.456147102</v>
      </c>
      <c r="H363" s="76">
        <f t="shared" si="45"/>
        <v>1.5410289428230354E-08</v>
      </c>
      <c r="I363" s="74">
        <f t="shared" si="48"/>
        <v>-78.12189204506568</v>
      </c>
    </row>
    <row r="364" spans="3:9" ht="12.75">
      <c r="C364">
        <f t="shared" si="43"/>
        <v>44</v>
      </c>
      <c r="D364" s="10">
        <f t="shared" si="44"/>
        <v>4.5012</v>
      </c>
      <c r="E364" s="5">
        <f t="shared" si="46"/>
        <v>0.9510565162951534</v>
      </c>
      <c r="F364" s="6">
        <f t="shared" si="47"/>
        <v>0.9135454576426009</v>
      </c>
      <c r="G364" s="74">
        <f t="shared" si="42"/>
        <v>5751637.185266986</v>
      </c>
      <c r="H364" s="76">
        <f t="shared" si="45"/>
        <v>2.334348236039168E-08</v>
      </c>
      <c r="I364" s="74">
        <f t="shared" si="48"/>
        <v>-76.31834355784673</v>
      </c>
    </row>
    <row r="365" spans="3:9" ht="12.75">
      <c r="C365">
        <f t="shared" si="43"/>
        <v>45</v>
      </c>
      <c r="D365" s="10">
        <f t="shared" si="44"/>
        <v>4.6034999999999995</v>
      </c>
      <c r="E365" s="5">
        <f t="shared" si="46"/>
        <v>1</v>
      </c>
      <c r="F365" s="6">
        <f t="shared" si="47"/>
        <v>0.9238795325112866</v>
      </c>
      <c r="G365" s="74">
        <f t="shared" si="42"/>
        <v>5534490.939045179</v>
      </c>
      <c r="H365" s="76">
        <f t="shared" si="45"/>
        <v>2.8506963786123635E-08</v>
      </c>
      <c r="I365" s="74">
        <f t="shared" si="48"/>
        <v>-75.4504903597539</v>
      </c>
    </row>
    <row r="366" spans="3:9" ht="12.75">
      <c r="C366">
        <f t="shared" si="43"/>
        <v>46</v>
      </c>
      <c r="D366" s="10">
        <f t="shared" si="44"/>
        <v>4.705799999999999</v>
      </c>
      <c r="E366" s="5">
        <f t="shared" si="46"/>
        <v>0.9510565162951538</v>
      </c>
      <c r="F366" s="6">
        <f t="shared" si="47"/>
        <v>0.9335804264972016</v>
      </c>
      <c r="G366" s="74">
        <f t="shared" si="42"/>
        <v>5298006.66007763</v>
      </c>
      <c r="H366" s="76">
        <f t="shared" si="45"/>
        <v>2.8732059714151032E-08</v>
      </c>
      <c r="I366" s="74">
        <f t="shared" si="48"/>
        <v>-75.41633239638873</v>
      </c>
    </row>
    <row r="367" spans="3:9" ht="12.75">
      <c r="C367">
        <f t="shared" si="43"/>
        <v>47</v>
      </c>
      <c r="D367" s="10">
        <f t="shared" si="44"/>
        <v>4.808099999999999</v>
      </c>
      <c r="E367" s="5">
        <f t="shared" si="46"/>
        <v>0.8090169943749499</v>
      </c>
      <c r="F367" s="6">
        <f t="shared" si="47"/>
        <v>0.9426414910921782</v>
      </c>
      <c r="G367" s="74">
        <f t="shared" si="42"/>
        <v>5042183.198027312</v>
      </c>
      <c r="H367" s="76">
        <f t="shared" si="45"/>
        <v>2.3401666421952754E-08</v>
      </c>
      <c r="I367" s="74">
        <f t="shared" si="48"/>
        <v>-76.30753215577455</v>
      </c>
    </row>
    <row r="368" spans="3:9" ht="12.75">
      <c r="C368">
        <f t="shared" si="43"/>
        <v>48</v>
      </c>
      <c r="D368" s="10">
        <f t="shared" si="44"/>
        <v>4.910399999999998</v>
      </c>
      <c r="E368" s="5">
        <f t="shared" si="46"/>
        <v>0.5877852522924765</v>
      </c>
      <c r="F368" s="6">
        <f t="shared" si="47"/>
        <v>0.9510565162951534</v>
      </c>
      <c r="G368" s="74">
        <f t="shared" si="42"/>
        <v>4767043.422278771</v>
      </c>
      <c r="H368" s="76">
        <f t="shared" si="45"/>
        <v>1.4067840628861514E-08</v>
      </c>
      <c r="I368" s="74">
        <f t="shared" si="48"/>
        <v>-78.51772560343585</v>
      </c>
    </row>
    <row r="369" spans="3:9" ht="12.75">
      <c r="C369">
        <f t="shared" si="43"/>
        <v>49</v>
      </c>
      <c r="D369" s="10">
        <f t="shared" si="44"/>
        <v>5.012699999999998</v>
      </c>
      <c r="E369" s="5">
        <f t="shared" si="46"/>
        <v>0.30901699437495306</v>
      </c>
      <c r="F369" s="6">
        <f t="shared" si="47"/>
        <v>0.9588197348681928</v>
      </c>
      <c r="G369" s="74">
        <f t="shared" si="42"/>
        <v>4472634.310752533</v>
      </c>
      <c r="H369" s="76">
        <f t="shared" si="45"/>
        <v>4.4893917937013775E-09</v>
      </c>
      <c r="I369" s="74">
        <f t="shared" si="48"/>
        <v>-83.4781249163163</v>
      </c>
    </row>
    <row r="370" spans="3:9" ht="12.75">
      <c r="C370">
        <f t="shared" si="43"/>
        <v>50</v>
      </c>
      <c r="D370" s="10">
        <f t="shared" si="44"/>
        <v>5.1149999999999975</v>
      </c>
      <c r="E370" s="5">
        <f t="shared" si="46"/>
        <v>7.718001585055312E-15</v>
      </c>
      <c r="F370" s="6">
        <f t="shared" si="47"/>
        <v>0.9659258262890681</v>
      </c>
      <c r="G370" s="74">
        <f t="shared" si="42"/>
        <v>4159027.0147468997</v>
      </c>
      <c r="H370" s="76">
        <f t="shared" si="45"/>
        <v>3.2869222719295985E-36</v>
      </c>
      <c r="I370" s="74">
        <f t="shared" si="48"/>
        <v>-354.83210565851806</v>
      </c>
    </row>
    <row r="371" spans="3:9" ht="12.75">
      <c r="C371">
        <f t="shared" si="43"/>
        <v>51</v>
      </c>
      <c r="D371" s="10">
        <f t="shared" si="44"/>
        <v>5.217299999999997</v>
      </c>
      <c r="E371" s="5">
        <f t="shared" si="46"/>
        <v>-0.3090169943749418</v>
      </c>
      <c r="F371" s="6">
        <f t="shared" si="47"/>
        <v>0.9723699203976764</v>
      </c>
      <c r="G371" s="74">
        <f t="shared" si="42"/>
        <v>3826316.899696219</v>
      </c>
      <c r="H371" s="76">
        <f t="shared" si="45"/>
        <v>6.308723908462995E-09</v>
      </c>
      <c r="I371" s="74">
        <f t="shared" si="48"/>
        <v>-82.00058478403925</v>
      </c>
    </row>
    <row r="372" spans="3:9" ht="12.75">
      <c r="C372">
        <f t="shared" si="43"/>
        <v>52</v>
      </c>
      <c r="D372" s="10">
        <f t="shared" si="44"/>
        <v>5.319599999999997</v>
      </c>
      <c r="E372" s="5">
        <f t="shared" si="46"/>
        <v>-0.587785252292464</v>
      </c>
      <c r="F372" s="6">
        <f t="shared" si="47"/>
        <v>0.9781476007338055</v>
      </c>
      <c r="G372" s="74">
        <f t="shared" si="42"/>
        <v>3474623.5617562747</v>
      </c>
      <c r="H372" s="76">
        <f t="shared" si="45"/>
        <v>2.8009559037715187E-08</v>
      </c>
      <c r="I372" s="74">
        <f t="shared" si="48"/>
        <v>-75.52693728341534</v>
      </c>
    </row>
    <row r="373" spans="3:9" ht="12.75">
      <c r="C373">
        <f t="shared" si="43"/>
        <v>53</v>
      </c>
      <c r="D373" s="10">
        <f t="shared" si="44"/>
        <v>5.421899999999996</v>
      </c>
      <c r="E373" s="5">
        <f t="shared" si="46"/>
        <v>-0.8090169943749418</v>
      </c>
      <c r="F373" s="6">
        <f t="shared" si="47"/>
        <v>0.9832549075639544</v>
      </c>
      <c r="G373" s="74">
        <f t="shared" si="42"/>
        <v>3104090.820149316</v>
      </c>
      <c r="H373" s="76">
        <f t="shared" si="45"/>
        <v>6.718221669509243E-08</v>
      </c>
      <c r="I373" s="74">
        <f t="shared" si="48"/>
        <v>-71.72745670596106</v>
      </c>
    </row>
    <row r="374" spans="3:9" ht="12.75">
      <c r="C374">
        <f t="shared" si="43"/>
        <v>54</v>
      </c>
      <c r="D374" s="10">
        <f t="shared" si="44"/>
        <v>5.524199999999996</v>
      </c>
      <c r="E374" s="5">
        <f t="shared" si="46"/>
        <v>-0.9510565162951501</v>
      </c>
      <c r="F374" s="6">
        <f t="shared" si="47"/>
        <v>0.9876883405951375</v>
      </c>
      <c r="G374" s="74">
        <f aca="true" t="shared" si="49" ref="G374:G437">PI()*D374*fakt*COS((PI()*fakt*D374)/(2*fs_2*fakt))</f>
        <v>2714886.6852230853</v>
      </c>
      <c r="H374" s="76">
        <f t="shared" si="45"/>
        <v>1.2246859168872372E-07</v>
      </c>
      <c r="I374" s="74">
        <f t="shared" si="48"/>
        <v>-69.11975276240186</v>
      </c>
    </row>
    <row r="375" spans="3:9" ht="12.75">
      <c r="C375">
        <f t="shared" si="43"/>
        <v>55</v>
      </c>
      <c r="D375" s="10">
        <f t="shared" si="44"/>
        <v>5.626499999999996</v>
      </c>
      <c r="E375" s="5">
        <f t="shared" si="46"/>
        <v>-1</v>
      </c>
      <c r="F375" s="6">
        <f t="shared" si="47"/>
        <v>0.9914448613738103</v>
      </c>
      <c r="G375" s="74">
        <f t="shared" si="49"/>
        <v>2307203.3021999327</v>
      </c>
      <c r="H375" s="76">
        <f t="shared" si="45"/>
        <v>1.8890394898251174E-07</v>
      </c>
      <c r="I375" s="74">
        <f t="shared" si="48"/>
        <v>-67.23758963182519</v>
      </c>
    </row>
    <row r="376" spans="3:9" ht="12.75">
      <c r="C376">
        <f t="shared" si="43"/>
        <v>56</v>
      </c>
      <c r="D376" s="10">
        <f t="shared" si="44"/>
        <v>5.728799999999995</v>
      </c>
      <c r="E376" s="5">
        <f t="shared" si="46"/>
        <v>-0.9510565162951571</v>
      </c>
      <c r="F376" s="6">
        <f t="shared" si="47"/>
        <v>0.9945218953682732</v>
      </c>
      <c r="G376" s="74">
        <f t="shared" si="49"/>
        <v>1881256.8706143845</v>
      </c>
      <c r="H376" s="76">
        <f t="shared" si="45"/>
        <v>2.585953937292707E-07</v>
      </c>
      <c r="I376" s="74">
        <f t="shared" si="48"/>
        <v>-65.87379215324832</v>
      </c>
    </row>
    <row r="377" spans="3:9" ht="12.75">
      <c r="C377">
        <f t="shared" si="43"/>
        <v>57</v>
      </c>
      <c r="D377" s="10">
        <f t="shared" si="44"/>
        <v>5.831099999999995</v>
      </c>
      <c r="E377" s="5">
        <f t="shared" si="46"/>
        <v>-0.8090169943749551</v>
      </c>
      <c r="F377" s="6">
        <f t="shared" si="47"/>
        <v>0.9969173337331279</v>
      </c>
      <c r="G377" s="74">
        <f t="shared" si="49"/>
        <v>1437287.5394592183</v>
      </c>
      <c r="H377" s="76">
        <f t="shared" si="45"/>
        <v>3.2212311969122866E-07</v>
      </c>
      <c r="I377" s="74">
        <f t="shared" si="48"/>
        <v>-64.9197810351316</v>
      </c>
    </row>
    <row r="378" spans="3:9" ht="12.75">
      <c r="C378">
        <f t="shared" si="43"/>
        <v>58</v>
      </c>
      <c r="D378" s="10">
        <f t="shared" si="44"/>
        <v>5.9333999999999945</v>
      </c>
      <c r="E378" s="5">
        <f t="shared" si="46"/>
        <v>-0.5877852522924881</v>
      </c>
      <c r="F378" s="6">
        <f t="shared" si="47"/>
        <v>0.9986295347545738</v>
      </c>
      <c r="G378" s="74">
        <f t="shared" si="49"/>
        <v>975559.2780822206</v>
      </c>
      <c r="H378" s="76">
        <f t="shared" si="45"/>
        <v>3.7035182543581786E-07</v>
      </c>
      <c r="I378" s="74">
        <f t="shared" si="48"/>
        <v>-64.3138551040283</v>
      </c>
    </row>
    <row r="379" spans="3:9" ht="12.75">
      <c r="C379">
        <f t="shared" si="43"/>
        <v>59</v>
      </c>
      <c r="D379" s="10">
        <f t="shared" si="44"/>
        <v>6.035699999999994</v>
      </c>
      <c r="E379" s="5">
        <f t="shared" si="46"/>
        <v>-0.3090169943749633</v>
      </c>
      <c r="F379" s="6">
        <f t="shared" si="47"/>
        <v>0.9996573249755573</v>
      </c>
      <c r="G379" s="74">
        <f t="shared" si="49"/>
        <v>496359.7228978708</v>
      </c>
      <c r="H379" s="76">
        <f t="shared" si="45"/>
        <v>3.962320489771303E-07</v>
      </c>
      <c r="I379" s="74">
        <f t="shared" si="48"/>
        <v>-64.02050399743962</v>
      </c>
    </row>
    <row r="380" spans="3:9" ht="12.75">
      <c r="C380">
        <f t="shared" si="43"/>
        <v>60</v>
      </c>
      <c r="D380" s="10">
        <f t="shared" si="44"/>
        <v>6.137999999999994</v>
      </c>
      <c r="E380" s="5">
        <f t="shared" si="46"/>
        <v>-1.8498657466947677E-14</v>
      </c>
      <c r="F380" s="6">
        <f t="shared" si="47"/>
        <v>1</v>
      </c>
      <c r="G380" s="74">
        <f t="shared" si="49"/>
        <v>3.115318432269702E-08</v>
      </c>
      <c r="H380" s="76">
        <f t="shared" si="45"/>
        <v>3.6070417235742825E-07</v>
      </c>
      <c r="I380" s="74">
        <f t="shared" si="48"/>
        <v>-64.42848834057219</v>
      </c>
    </row>
    <row r="381" spans="3:9" ht="12.75">
      <c r="C381">
        <f t="shared" si="43"/>
        <v>61</v>
      </c>
      <c r="D381" s="10">
        <f t="shared" si="44"/>
        <v>6.240299999999993</v>
      </c>
      <c r="E381" s="5">
        <f t="shared" si="46"/>
        <v>0.30901699437492813</v>
      </c>
      <c r="F381" s="6">
        <f t="shared" si="47"/>
        <v>0.9996573249755574</v>
      </c>
      <c r="G381" s="74">
        <f t="shared" si="49"/>
        <v>-513185.4762163749</v>
      </c>
      <c r="H381" s="76">
        <f t="shared" si="45"/>
        <v>3.7067556100226864E-07</v>
      </c>
      <c r="I381" s="74">
        <f t="shared" si="48"/>
        <v>-64.31006046481191</v>
      </c>
    </row>
    <row r="382" spans="3:9" ht="12.75">
      <c r="C382">
        <f t="shared" si="43"/>
        <v>62</v>
      </c>
      <c r="D382" s="10">
        <f t="shared" si="44"/>
        <v>6.342599999999993</v>
      </c>
      <c r="E382" s="5">
        <f t="shared" si="46"/>
        <v>0.5877852522924553</v>
      </c>
      <c r="F382" s="6">
        <f t="shared" si="47"/>
        <v>0.9986295347545739</v>
      </c>
      <c r="G382" s="74">
        <f t="shared" si="49"/>
        <v>-1042839.2282947144</v>
      </c>
      <c r="H382" s="76">
        <f t="shared" si="45"/>
        <v>3.2410601997037653E-07</v>
      </c>
      <c r="I382" s="74">
        <f t="shared" si="48"/>
        <v>-64.89312902273451</v>
      </c>
    </row>
    <row r="383" spans="3:9" ht="12.75">
      <c r="C383">
        <f t="shared" si="43"/>
        <v>63</v>
      </c>
      <c r="D383" s="10">
        <f t="shared" si="44"/>
        <v>6.4448999999999925</v>
      </c>
      <c r="E383" s="5">
        <f t="shared" si="46"/>
        <v>0.8090169943749355</v>
      </c>
      <c r="F383" s="6">
        <f t="shared" si="47"/>
        <v>0.9969173337331282</v>
      </c>
      <c r="G383" s="74">
        <f t="shared" si="49"/>
        <v>-1588580.9646653817</v>
      </c>
      <c r="H383" s="76">
        <f t="shared" si="45"/>
        <v>2.6368808664067623E-07</v>
      </c>
      <c r="I383" s="74">
        <f t="shared" si="48"/>
        <v>-65.78909491075324</v>
      </c>
    </row>
    <row r="384" spans="3:9" ht="12.75">
      <c r="C384">
        <f t="shared" si="43"/>
        <v>64</v>
      </c>
      <c r="D384" s="10">
        <f t="shared" si="44"/>
        <v>6.547199999999992</v>
      </c>
      <c r="E384" s="5">
        <f t="shared" si="46"/>
        <v>0.9510565162951468</v>
      </c>
      <c r="F384" s="6">
        <f t="shared" si="47"/>
        <v>0.9945218953682735</v>
      </c>
      <c r="G384" s="74">
        <f t="shared" si="49"/>
        <v>-2150007.852130658</v>
      </c>
      <c r="H384" s="76">
        <f t="shared" si="45"/>
        <v>1.9798709832398102E-07</v>
      </c>
      <c r="I384" s="74">
        <f t="shared" si="48"/>
        <v>-67.03363109280187</v>
      </c>
    </row>
    <row r="385" spans="3:9" ht="12.75">
      <c r="C385">
        <f t="shared" si="43"/>
        <v>65</v>
      </c>
      <c r="D385" s="10">
        <f t="shared" si="44"/>
        <v>6.649499999999992</v>
      </c>
      <c r="E385" s="5">
        <f t="shared" si="46"/>
        <v>1</v>
      </c>
      <c r="F385" s="6">
        <f t="shared" si="47"/>
        <v>0.9914448613738107</v>
      </c>
      <c r="G385" s="74">
        <f t="shared" si="49"/>
        <v>-2726694.811690753</v>
      </c>
      <c r="H385" s="76">
        <f t="shared" si="45"/>
        <v>1.352507563721019E-07</v>
      </c>
      <c r="I385" s="74">
        <f t="shared" si="48"/>
        <v>-68.68860297479716</v>
      </c>
    </row>
    <row r="386" spans="3:9" ht="12.75">
      <c r="C386">
        <f aca="true" t="shared" si="50" ref="C386:C421">1+C385</f>
        <v>66</v>
      </c>
      <c r="D386" s="10">
        <f aca="true" t="shared" si="51" ref="D386:D421">D385+df</f>
        <v>6.751799999999991</v>
      </c>
      <c r="E386" s="5">
        <f t="shared" si="46"/>
        <v>0.9510565162951615</v>
      </c>
      <c r="F386" s="6">
        <f t="shared" si="47"/>
        <v>0.9876883405951381</v>
      </c>
      <c r="G386" s="74">
        <f t="shared" si="49"/>
        <v>-3318194.8374948082</v>
      </c>
      <c r="H386" s="76">
        <f t="shared" si="45"/>
        <v>8.198310683295297E-08</v>
      </c>
      <c r="I386" s="74">
        <f t="shared" si="48"/>
        <v>-70.86275627677956</v>
      </c>
    </row>
    <row r="387" spans="3:9" ht="12.75">
      <c r="C387">
        <f t="shared" si="50"/>
        <v>67</v>
      </c>
      <c r="D387" s="10">
        <f t="shared" si="51"/>
        <v>6.854099999999991</v>
      </c>
      <c r="E387" s="5">
        <f t="shared" si="46"/>
        <v>0.8090169943749635</v>
      </c>
      <c r="F387" s="6">
        <f t="shared" si="47"/>
        <v>0.9832549075639551</v>
      </c>
      <c r="G387" s="74">
        <f t="shared" si="49"/>
        <v>-3924039.338679253</v>
      </c>
      <c r="H387" s="76">
        <f t="shared" si="45"/>
        <v>4.203939556616882E-08</v>
      </c>
      <c r="I387" s="74">
        <f t="shared" si="48"/>
        <v>-73.76343536796142</v>
      </c>
    </row>
    <row r="388" spans="3:9" ht="12.75">
      <c r="C388">
        <f t="shared" si="50"/>
        <v>68</v>
      </c>
      <c r="D388" s="10">
        <f t="shared" si="51"/>
        <v>6.956399999999991</v>
      </c>
      <c r="E388" s="5">
        <f t="shared" si="46"/>
        <v>0.5877852522924968</v>
      </c>
      <c r="F388" s="6">
        <f t="shared" si="47"/>
        <v>0.9781476007338062</v>
      </c>
      <c r="G388" s="74">
        <f t="shared" si="49"/>
        <v>-4543738.503835047</v>
      </c>
      <c r="H388" s="76">
        <f t="shared" si="45"/>
        <v>1.6379292309254576E-08</v>
      </c>
      <c r="I388" s="74">
        <f t="shared" si="48"/>
        <v>-77.85704866484343</v>
      </c>
    </row>
    <row r="389" spans="3:9" ht="12.75">
      <c r="C389">
        <f t="shared" si="50"/>
        <v>69</v>
      </c>
      <c r="D389" s="10">
        <f t="shared" si="51"/>
        <v>7.05869999999999</v>
      </c>
      <c r="E389" s="5">
        <f t="shared" si="46"/>
        <v>0.3090169943749736</v>
      </c>
      <c r="F389" s="6">
        <f t="shared" si="47"/>
        <v>0.9723699203976772</v>
      </c>
      <c r="G389" s="74">
        <f t="shared" si="49"/>
        <v>-5176781.687824222</v>
      </c>
      <c r="H389" s="76">
        <f t="shared" si="45"/>
        <v>3.446542929198934E-09</v>
      </c>
      <c r="I389" s="74">
        <f t="shared" si="48"/>
        <v>-84.6261630768246</v>
      </c>
    </row>
    <row r="390" spans="3:9" ht="12.75">
      <c r="C390">
        <f t="shared" si="50"/>
        <v>70</v>
      </c>
      <c r="D390" s="10">
        <f t="shared" si="51"/>
        <v>7.16099999999999</v>
      </c>
      <c r="E390" s="5">
        <f t="shared" si="46"/>
        <v>2.927931334884004E-14</v>
      </c>
      <c r="F390" s="6">
        <f t="shared" si="47"/>
        <v>0.965925826289069</v>
      </c>
      <c r="G390" s="74">
        <f t="shared" si="49"/>
        <v>-5822637.820645579</v>
      </c>
      <c r="H390" s="76">
        <f t="shared" si="45"/>
        <v>2.4134894848689786E-35</v>
      </c>
      <c r="I390" s="74">
        <f t="shared" si="48"/>
        <v>-346.17354588982573</v>
      </c>
    </row>
    <row r="391" spans="3:9" ht="12.75">
      <c r="C391">
        <f t="shared" si="50"/>
        <v>71</v>
      </c>
      <c r="D391" s="10">
        <f t="shared" si="51"/>
        <v>7.263299999999989</v>
      </c>
      <c r="E391" s="5">
        <f t="shared" si="46"/>
        <v>-0.3090169943749145</v>
      </c>
      <c r="F391" s="6">
        <f t="shared" si="47"/>
        <v>0.9588197348681938</v>
      </c>
      <c r="G391" s="74">
        <f t="shared" si="49"/>
        <v>-6480755.838029095</v>
      </c>
      <c r="H391" s="76">
        <f t="shared" si="45"/>
        <v>2.1382721080489233E-09</v>
      </c>
      <c r="I391" s="74">
        <f t="shared" si="48"/>
        <v>-86.6993702901285</v>
      </c>
    </row>
    <row r="392" spans="3:9" ht="12.75">
      <c r="C392">
        <f t="shared" si="50"/>
        <v>72</v>
      </c>
      <c r="D392" s="10">
        <f t="shared" si="51"/>
        <v>7.365599999999989</v>
      </c>
      <c r="E392" s="5">
        <f t="shared" si="46"/>
        <v>-0.5877852522924466</v>
      </c>
      <c r="F392" s="6">
        <f t="shared" si="47"/>
        <v>0.9510565162951545</v>
      </c>
      <c r="G392" s="74">
        <f t="shared" si="49"/>
        <v>-7150565.133418073</v>
      </c>
      <c r="H392" s="76">
        <f t="shared" si="45"/>
        <v>6.252373612826867E-09</v>
      </c>
      <c r="I392" s="74">
        <f t="shared" si="48"/>
        <v>-82.0395507845498</v>
      </c>
    </row>
    <row r="393" spans="3:9" ht="12.75">
      <c r="C393">
        <f t="shared" si="50"/>
        <v>73</v>
      </c>
      <c r="D393" s="10">
        <f t="shared" si="51"/>
        <v>7.467899999999989</v>
      </c>
      <c r="E393" s="5">
        <f t="shared" si="46"/>
        <v>-0.809016994374927</v>
      </c>
      <c r="F393" s="6">
        <f t="shared" si="47"/>
        <v>0.9426414910921794</v>
      </c>
      <c r="G393" s="74">
        <f t="shared" si="49"/>
        <v>-7831476.030978505</v>
      </c>
      <c r="H393" s="76">
        <f t="shared" si="45"/>
        <v>9.700559415667475E-09</v>
      </c>
      <c r="I393" s="74">
        <f t="shared" si="48"/>
        <v>-80.13203219946946</v>
      </c>
    </row>
    <row r="394" spans="3:9" ht="12.75">
      <c r="C394">
        <f t="shared" si="50"/>
        <v>74</v>
      </c>
      <c r="D394" s="10">
        <f t="shared" si="51"/>
        <v>7.570199999999988</v>
      </c>
      <c r="E394" s="5">
        <f t="shared" si="46"/>
        <v>-0.9510565162951423</v>
      </c>
      <c r="F394" s="6">
        <f t="shared" si="47"/>
        <v>0.933580426497203</v>
      </c>
      <c r="G394" s="74">
        <f t="shared" si="49"/>
        <v>-8522880.279255224</v>
      </c>
      <c r="H394" s="76">
        <f t="shared" si="45"/>
        <v>1.1102454045862605E-08</v>
      </c>
      <c r="I394" s="74">
        <f t="shared" si="48"/>
        <v>-79.54581015737676</v>
      </c>
    </row>
    <row r="395" spans="3:9" ht="12.75">
      <c r="C395">
        <f t="shared" si="50"/>
        <v>75</v>
      </c>
      <c r="D395" s="10">
        <f t="shared" si="51"/>
        <v>7.672499999999988</v>
      </c>
      <c r="E395" s="5">
        <f t="shared" si="46"/>
        <v>-1</v>
      </c>
      <c r="F395" s="6">
        <f t="shared" si="47"/>
        <v>0.923879532511288</v>
      </c>
      <c r="G395" s="74">
        <f t="shared" si="49"/>
        <v>-9224151.565075208</v>
      </c>
      <c r="H395" s="76">
        <f t="shared" si="45"/>
        <v>1.0262506963004738E-08</v>
      </c>
      <c r="I395" s="74">
        <f t="shared" si="48"/>
        <v>-79.88746535208092</v>
      </c>
    </row>
    <row r="396" spans="3:9" ht="12.75">
      <c r="C396">
        <f t="shared" si="50"/>
        <v>76</v>
      </c>
      <c r="D396" s="10">
        <f t="shared" si="51"/>
        <v>7.7747999999999875</v>
      </c>
      <c r="E396" s="5">
        <f t="shared" si="46"/>
        <v>-0.9510565162951649</v>
      </c>
      <c r="F396" s="6">
        <f t="shared" si="47"/>
        <v>0.9135454576426022</v>
      </c>
      <c r="G396" s="74">
        <f t="shared" si="49"/>
        <v>-9934646.047279246</v>
      </c>
      <c r="H396" s="76">
        <f t="shared" si="45"/>
        <v>7.824269710824159E-09</v>
      </c>
      <c r="I396" s="74">
        <f t="shared" si="48"/>
        <v>-81.0655618737386</v>
      </c>
    </row>
    <row r="397" spans="3:9" ht="12.75">
      <c r="C397">
        <f t="shared" si="50"/>
        <v>77</v>
      </c>
      <c r="D397" s="10">
        <f t="shared" si="51"/>
        <v>7.877099999999987</v>
      </c>
      <c r="E397" s="5">
        <f t="shared" si="46"/>
        <v>-0.8090169943749699</v>
      </c>
      <c r="F397" s="6">
        <f t="shared" si="47"/>
        <v>0.9025852843498621</v>
      </c>
      <c r="G397" s="74">
        <f t="shared" si="49"/>
        <v>-10653702.90984472</v>
      </c>
      <c r="H397" s="76">
        <f t="shared" si="45"/>
        <v>4.805806232551856E-09</v>
      </c>
      <c r="I397" s="74">
        <f t="shared" si="48"/>
        <v>-83.18233743692326</v>
      </c>
    </row>
    <row r="398" spans="3:9" ht="12.75">
      <c r="C398">
        <f t="shared" si="50"/>
        <v>78</v>
      </c>
      <c r="D398" s="10">
        <f t="shared" si="51"/>
        <v>7.979399999999987</v>
      </c>
      <c r="E398" s="5">
        <f t="shared" si="46"/>
        <v>-0.5877852522925056</v>
      </c>
      <c r="F398" s="6">
        <f t="shared" si="47"/>
        <v>0.8910065241883696</v>
      </c>
      <c r="G398" s="74">
        <f t="shared" si="49"/>
        <v>-11380644.933943557</v>
      </c>
      <c r="H398" s="76">
        <f t="shared" si="45"/>
        <v>2.16641185994216E-09</v>
      </c>
      <c r="I398" s="74">
        <f t="shared" si="48"/>
        <v>-86.6425897545925</v>
      </c>
    </row>
    <row r="399" spans="3:9" ht="12.75">
      <c r="C399">
        <f t="shared" si="50"/>
        <v>79</v>
      </c>
      <c r="D399" s="10">
        <f t="shared" si="51"/>
        <v>8.081699999999987</v>
      </c>
      <c r="E399" s="5">
        <f t="shared" si="46"/>
        <v>-0.3090169943749838</v>
      </c>
      <c r="F399" s="6">
        <f t="shared" si="47"/>
        <v>0.878817112661967</v>
      </c>
      <c r="G399" s="74">
        <f t="shared" si="49"/>
        <v>-12114779.08846181</v>
      </c>
      <c r="H399" s="76">
        <f t="shared" si="45"/>
        <v>5.140511955760291E-10</v>
      </c>
      <c r="I399" s="74">
        <f t="shared" si="48"/>
        <v>-92.88993626434754</v>
      </c>
    </row>
    <row r="400" spans="3:9" ht="12.75">
      <c r="C400">
        <f t="shared" si="50"/>
        <v>80</v>
      </c>
      <c r="D400" s="10">
        <f t="shared" si="51"/>
        <v>8.183999999999987</v>
      </c>
      <c r="E400" s="5">
        <f t="shared" si="46"/>
        <v>-4.0059969230732406E-14</v>
      </c>
      <c r="F400" s="6">
        <f t="shared" si="47"/>
        <v>0.8660254037844403</v>
      </c>
      <c r="G400" s="74">
        <f t="shared" si="49"/>
        <v>-12855397.138489338</v>
      </c>
      <c r="H400" s="76">
        <f t="shared" si="45"/>
        <v>7.4505292561027E-36</v>
      </c>
      <c r="I400" s="74">
        <f t="shared" si="48"/>
        <v>-351.27812875595225</v>
      </c>
    </row>
    <row r="401" spans="3:9" ht="12.75">
      <c r="C401">
        <f t="shared" si="50"/>
        <v>81</v>
      </c>
      <c r="D401" s="10">
        <f t="shared" si="51"/>
        <v>8.286299999999986</v>
      </c>
      <c r="E401" s="5">
        <f t="shared" si="46"/>
        <v>0.30901699437490765</v>
      </c>
      <c r="F401" s="6">
        <f t="shared" si="47"/>
        <v>0.8526401643540941</v>
      </c>
      <c r="G401" s="74">
        <f t="shared" si="49"/>
        <v>-13601776.271271246</v>
      </c>
      <c r="H401" s="76">
        <f t="shared" si="45"/>
        <v>3.8386691367913153E-10</v>
      </c>
      <c r="I401" s="74">
        <f t="shared" si="48"/>
        <v>-94.15819319051698</v>
      </c>
    </row>
    <row r="402" spans="3:9" ht="12.75">
      <c r="C402">
        <f t="shared" si="50"/>
        <v>82</v>
      </c>
      <c r="D402" s="10">
        <f t="shared" si="51"/>
        <v>8.388599999999986</v>
      </c>
      <c r="E402" s="5">
        <f t="shared" si="46"/>
        <v>0.5877852522924407</v>
      </c>
      <c r="F402" s="6">
        <f t="shared" si="47"/>
        <v>0.8386705679454259</v>
      </c>
      <c r="G402" s="74">
        <f t="shared" si="49"/>
        <v>-14353179.739095643</v>
      </c>
      <c r="H402" s="76">
        <f aca="true" t="shared" si="52" ref="H402:H465">fc_boc_2*fakt*((F402*E402)/G402)^2*$I$12</f>
        <v>1.2067006928944898E-09</v>
      </c>
      <c r="I402" s="74">
        <f t="shared" si="48"/>
        <v>-89.18400437892599</v>
      </c>
    </row>
    <row r="403" spans="3:9" ht="12.75">
      <c r="C403">
        <f t="shared" si="50"/>
        <v>83</v>
      </c>
      <c r="D403" s="10">
        <f t="shared" si="51"/>
        <v>8.490899999999986</v>
      </c>
      <c r="E403" s="5">
        <f t="shared" si="46"/>
        <v>0.8090169943749228</v>
      </c>
      <c r="F403" s="6">
        <f t="shared" si="47"/>
        <v>0.8241261886220178</v>
      </c>
      <c r="G403" s="74">
        <f t="shared" si="49"/>
        <v>-15108857.518575974</v>
      </c>
      <c r="H403" s="76">
        <f t="shared" si="52"/>
        <v>1.9921181934485746E-09</v>
      </c>
      <c r="I403" s="74">
        <f t="shared" si="48"/>
        <v>-87.00684898221687</v>
      </c>
    </row>
    <row r="404" spans="3:9" ht="12.75">
      <c r="C404">
        <f t="shared" si="50"/>
        <v>84</v>
      </c>
      <c r="D404" s="10">
        <f t="shared" si="51"/>
        <v>8.593199999999985</v>
      </c>
      <c r="E404" s="5">
        <f t="shared" si="46"/>
        <v>0.951056516295139</v>
      </c>
      <c r="F404" s="6">
        <f t="shared" si="47"/>
        <v>0.8090169943749498</v>
      </c>
      <c r="G404" s="74">
        <f t="shared" si="49"/>
        <v>-15868046.985770477</v>
      </c>
      <c r="H404" s="76">
        <f t="shared" si="52"/>
        <v>2.4052300352441107E-09</v>
      </c>
      <c r="I404" s="74">
        <f t="shared" si="48"/>
        <v>-86.18843381552242</v>
      </c>
    </row>
    <row r="405" spans="3:9" ht="12.75">
      <c r="C405">
        <f t="shared" si="50"/>
        <v>85</v>
      </c>
      <c r="D405" s="10">
        <f t="shared" si="51"/>
        <v>8.695499999999985</v>
      </c>
      <c r="E405" s="5">
        <f t="shared" si="46"/>
        <v>1</v>
      </c>
      <c r="F405" s="6">
        <f t="shared" si="47"/>
        <v>0.7933533402912376</v>
      </c>
      <c r="G405" s="74">
        <f t="shared" si="49"/>
        <v>-16629973.606565459</v>
      </c>
      <c r="H405" s="76">
        <f t="shared" si="52"/>
        <v>2.3282296894222727E-09</v>
      </c>
      <c r="I405" s="74">
        <f t="shared" si="48"/>
        <v>-86.32974176974052</v>
      </c>
    </row>
    <row r="406" spans="3:9" ht="12.75">
      <c r="C406">
        <f t="shared" si="50"/>
        <v>86</v>
      </c>
      <c r="D406" s="10">
        <f t="shared" si="51"/>
        <v>8.797799999999985</v>
      </c>
      <c r="E406" s="5">
        <f t="shared" si="46"/>
        <v>0.9510565162951682</v>
      </c>
      <c r="F406" s="6">
        <f t="shared" si="47"/>
        <v>0.7771459614569736</v>
      </c>
      <c r="G406" s="74">
        <f t="shared" si="49"/>
        <v>-17393851.64173441</v>
      </c>
      <c r="H406" s="76">
        <f t="shared" si="52"/>
        <v>1.8471490918642379E-09</v>
      </c>
      <c r="I406" s="74">
        <f t="shared" si="48"/>
        <v>-87.33498049248043</v>
      </c>
    </row>
    <row r="407" spans="3:9" ht="12.75">
      <c r="C407">
        <f t="shared" si="50"/>
        <v>87</v>
      </c>
      <c r="D407" s="10">
        <f t="shared" si="51"/>
        <v>8.900099999999984</v>
      </c>
      <c r="E407" s="5">
        <f t="shared" si="46"/>
        <v>0.8090169943749762</v>
      </c>
      <c r="F407" s="6">
        <f t="shared" si="47"/>
        <v>0.7604059656000339</v>
      </c>
      <c r="G407" s="74">
        <f t="shared" si="49"/>
        <v>-18158884.866070397</v>
      </c>
      <c r="H407" s="76">
        <f t="shared" si="52"/>
        <v>1.1740959866046143E-09</v>
      </c>
      <c r="I407" s="74">
        <f t="shared" si="48"/>
        <v>-89.3029639648818</v>
      </c>
    </row>
    <row r="408" spans="3:9" ht="12.75">
      <c r="C408">
        <f t="shared" si="50"/>
        <v>88</v>
      </c>
      <c r="D408" s="10">
        <f t="shared" si="51"/>
        <v>9.002399999999984</v>
      </c>
      <c r="E408" s="5">
        <f t="shared" si="46"/>
        <v>0.5877852522925113</v>
      </c>
      <c r="F408" s="6">
        <f t="shared" si="47"/>
        <v>0.7431448254773971</v>
      </c>
      <c r="G408" s="74">
        <f t="shared" si="49"/>
        <v>-18924267.300974876</v>
      </c>
      <c r="H408" s="76">
        <f t="shared" si="52"/>
        <v>5.450317135382566E-10</v>
      </c>
      <c r="I408" s="74">
        <f t="shared" si="48"/>
        <v>-92.63578226872062</v>
      </c>
    </row>
    <row r="409" spans="3:9" ht="12.75">
      <c r="C409">
        <f t="shared" si="50"/>
        <v>89</v>
      </c>
      <c r="D409" s="10">
        <f t="shared" si="51"/>
        <v>9.104699999999983</v>
      </c>
      <c r="E409" s="5">
        <f t="shared" si="46"/>
        <v>0.3090169943749941</v>
      </c>
      <c r="F409" s="6">
        <f t="shared" si="47"/>
        <v>0.7253743710122905</v>
      </c>
      <c r="G409" s="74">
        <f t="shared" si="49"/>
        <v>-19689183.95987297</v>
      </c>
      <c r="H409" s="76">
        <f t="shared" si="52"/>
        <v>1.3258956399015922E-10</v>
      </c>
      <c r="I409" s="74">
        <f t="shared" si="48"/>
        <v>-98.77490657528901</v>
      </c>
    </row>
    <row r="410" spans="3:9" ht="12.75">
      <c r="C410">
        <f t="shared" si="50"/>
        <v>90</v>
      </c>
      <c r="D410" s="10">
        <f t="shared" si="51"/>
        <v>9.206999999999983</v>
      </c>
      <c r="E410" s="5">
        <f t="shared" si="46"/>
        <v>5.084062511262477E-14</v>
      </c>
      <c r="F410" s="6">
        <f t="shared" si="47"/>
        <v>0.7071067811865507</v>
      </c>
      <c r="G410" s="74">
        <f t="shared" si="49"/>
        <v>-20452811.60581191</v>
      </c>
      <c r="H410" s="76">
        <f t="shared" si="52"/>
        <v>3.160540541859409E-36</v>
      </c>
      <c r="I410" s="74">
        <f t="shared" si="48"/>
        <v>-355.00238634384505</v>
      </c>
    </row>
    <row r="411" spans="3:9" ht="12.75">
      <c r="C411">
        <f t="shared" si="50"/>
        <v>91</v>
      </c>
      <c r="D411" s="10">
        <f t="shared" si="51"/>
        <v>9.309299999999983</v>
      </c>
      <c r="E411" s="5">
        <f aca="true" t="shared" si="53" ref="E411:E474">SIN((PI()*fakt*D411)/(fc_boc_2*fakt))</f>
        <v>-0.3090169943748974</v>
      </c>
      <c r="F411" s="6">
        <f aca="true" t="shared" si="54" ref="F411:F421">SIN((PI()*fakt*D411)/(2*fs_2*fakt))</f>
        <v>0.6883545756937571</v>
      </c>
      <c r="G411" s="74">
        <f t="shared" si="49"/>
        <v>-21214319.5205871</v>
      </c>
      <c r="H411" s="76">
        <f t="shared" si="52"/>
        <v>1.0285053562141161E-10</v>
      </c>
      <c r="I411" s="74">
        <f t="shared" si="48"/>
        <v>-99.87793442259799</v>
      </c>
    </row>
    <row r="412" spans="3:9" ht="12.75">
      <c r="C412">
        <f t="shared" si="50"/>
        <v>92</v>
      </c>
      <c r="D412" s="10">
        <f t="shared" si="51"/>
        <v>9.411599999999982</v>
      </c>
      <c r="E412" s="5">
        <f t="shared" si="53"/>
        <v>-0.5877852522924291</v>
      </c>
      <c r="F412" s="6">
        <f t="shared" si="54"/>
        <v>0.6691306063588617</v>
      </c>
      <c r="G412" s="74">
        <f t="shared" si="49"/>
        <v>-21972870.28472811</v>
      </c>
      <c r="H412" s="76">
        <f t="shared" si="52"/>
        <v>3.277639696569792E-10</v>
      </c>
      <c r="I412" s="74">
        <f aca="true" t="shared" si="55" ref="I412:I475">LOG10(H412)*10</f>
        <v>-94.84438789140094</v>
      </c>
    </row>
    <row r="413" spans="3:9" ht="12.75">
      <c r="C413">
        <f t="shared" si="50"/>
        <v>93</v>
      </c>
      <c r="D413" s="10">
        <f t="shared" si="51"/>
        <v>9.513899999999982</v>
      </c>
      <c r="E413" s="5">
        <f t="shared" si="53"/>
        <v>-0.8090169943749144</v>
      </c>
      <c r="F413" s="6">
        <f t="shared" si="54"/>
        <v>0.6494480483301874</v>
      </c>
      <c r="G413" s="74">
        <f t="shared" si="49"/>
        <v>-22727620.56766583</v>
      </c>
      <c r="H413" s="76">
        <f t="shared" si="52"/>
        <v>5.467286268874494E-10</v>
      </c>
      <c r="I413" s="74">
        <f t="shared" si="55"/>
        <v>-92.62228185713779</v>
      </c>
    </row>
    <row r="414" spans="3:9" ht="12.75">
      <c r="C414">
        <f t="shared" si="50"/>
        <v>94</v>
      </c>
      <c r="D414" s="10">
        <f t="shared" si="51"/>
        <v>9.616199999999981</v>
      </c>
      <c r="E414" s="5">
        <f t="shared" si="53"/>
        <v>-0.9510565162951368</v>
      </c>
      <c r="F414" s="6">
        <f t="shared" si="54"/>
        <v>0.6293203910498412</v>
      </c>
      <c r="G414" s="74">
        <f t="shared" si="49"/>
        <v>-23477721.927390885</v>
      </c>
      <c r="H414" s="76">
        <f t="shared" si="52"/>
        <v>6.648443517871947E-10</v>
      </c>
      <c r="I414" s="74">
        <f t="shared" si="55"/>
        <v>-91.77280016459278</v>
      </c>
    </row>
    <row r="415" spans="3:9" ht="12.75">
      <c r="C415">
        <f t="shared" si="50"/>
        <v>95</v>
      </c>
      <c r="D415" s="10">
        <f t="shared" si="51"/>
        <v>9.718499999999981</v>
      </c>
      <c r="E415" s="5">
        <f t="shared" si="53"/>
        <v>-1</v>
      </c>
      <c r="F415" s="6">
        <f t="shared" si="54"/>
        <v>0.6087614290087248</v>
      </c>
      <c r="G415" s="74">
        <f t="shared" si="49"/>
        <v>-24222321.618903432</v>
      </c>
      <c r="H415" s="76">
        <f t="shared" si="52"/>
        <v>6.461574511796642E-10</v>
      </c>
      <c r="I415" s="74">
        <f t="shared" si="55"/>
        <v>-91.89661643233065</v>
      </c>
    </row>
    <row r="416" spans="3:9" ht="12.75">
      <c r="C416">
        <f t="shared" si="50"/>
        <v>96</v>
      </c>
      <c r="D416" s="10">
        <f t="shared" si="51"/>
        <v>9.82079999999998</v>
      </c>
      <c r="E416" s="5">
        <f t="shared" si="53"/>
        <v>-0.9510565162951715</v>
      </c>
      <c r="F416" s="6">
        <f t="shared" si="54"/>
        <v>0.5877852522924775</v>
      </c>
      <c r="G416" s="74">
        <f t="shared" si="49"/>
        <v>-24960563.410744704</v>
      </c>
      <c r="H416" s="76">
        <f t="shared" si="52"/>
        <v>5.131175717159526E-10</v>
      </c>
      <c r="I416" s="74">
        <f t="shared" si="55"/>
        <v>-92.89783112671438</v>
      </c>
    </row>
    <row r="417" spans="3:9" ht="12.75">
      <c r="C417">
        <f t="shared" si="50"/>
        <v>97</v>
      </c>
      <c r="D417" s="10">
        <f t="shared" si="51"/>
        <v>9.92309999999998</v>
      </c>
      <c r="E417" s="5">
        <f t="shared" si="53"/>
        <v>-0.8090169943749825</v>
      </c>
      <c r="F417" s="6">
        <f t="shared" si="54"/>
        <v>0.5664062369248372</v>
      </c>
      <c r="G417" s="74">
        <f t="shared" si="49"/>
        <v>-25691588.40889159</v>
      </c>
      <c r="H417" s="76">
        <f t="shared" si="52"/>
        <v>3.2543560420155123E-10</v>
      </c>
      <c r="I417" s="74">
        <f t="shared" si="55"/>
        <v>-94.87534934919786</v>
      </c>
    </row>
    <row r="418" spans="3:9" ht="12.75">
      <c r="C418">
        <f t="shared" si="50"/>
        <v>98</v>
      </c>
      <c r="D418" s="10">
        <f t="shared" si="51"/>
        <v>10.02539999999998</v>
      </c>
      <c r="E418" s="5">
        <f t="shared" si="53"/>
        <v>-0.587785252292523</v>
      </c>
      <c r="F418" s="6">
        <f t="shared" si="54"/>
        <v>0.5446390350150314</v>
      </c>
      <c r="G418" s="74">
        <f t="shared" si="49"/>
        <v>-26414535.887287095</v>
      </c>
      <c r="H418" s="76">
        <f t="shared" si="52"/>
        <v>1.5026040833920036E-10</v>
      </c>
      <c r="I418" s="74">
        <f t="shared" si="55"/>
        <v>-98.23155435280498</v>
      </c>
    </row>
    <row r="419" spans="3:9" ht="12.75">
      <c r="C419">
        <f t="shared" si="50"/>
        <v>99</v>
      </c>
      <c r="D419" s="10">
        <f t="shared" si="51"/>
        <v>10.12769999999998</v>
      </c>
      <c r="E419" s="5">
        <f t="shared" si="53"/>
        <v>-0.3090169943750077</v>
      </c>
      <c r="F419" s="6">
        <f t="shared" si="54"/>
        <v>0.5224985647159535</v>
      </c>
      <c r="G419" s="74">
        <f t="shared" si="49"/>
        <v>-27128544.12427178</v>
      </c>
      <c r="H419" s="76">
        <f t="shared" si="52"/>
        <v>3.623744675532156E-11</v>
      </c>
      <c r="I419" s="74">
        <f t="shared" si="55"/>
        <v>-104.4084240975732</v>
      </c>
    </row>
    <row r="420" spans="3:9" ht="12.75">
      <c r="C420">
        <f t="shared" si="50"/>
        <v>100</v>
      </c>
      <c r="D420" s="10">
        <f t="shared" si="51"/>
        <v>10.229999999999979</v>
      </c>
      <c r="E420" s="5">
        <f t="shared" si="53"/>
        <v>-6.162128099451714E-14</v>
      </c>
      <c r="F420" s="6">
        <f t="shared" si="54"/>
        <v>0.5000000000000046</v>
      </c>
      <c r="G420" s="74">
        <f t="shared" si="49"/>
        <v>-27832751.244173937</v>
      </c>
      <c r="H420" s="76">
        <f t="shared" si="52"/>
        <v>1.2536168206076576E-36</v>
      </c>
      <c r="I420" s="74">
        <f t="shared" si="55"/>
        <v>-359.018351892835</v>
      </c>
    </row>
    <row r="421" spans="3:9" ht="12.75">
      <c r="C421">
        <f t="shared" si="50"/>
        <v>101</v>
      </c>
      <c r="D421" s="10">
        <f t="shared" si="51"/>
        <v>10.332299999999979</v>
      </c>
      <c r="E421" s="5">
        <f t="shared" si="53"/>
        <v>0.3090169943748871</v>
      </c>
      <c r="F421" s="6">
        <f t="shared" si="54"/>
        <v>0.47715876025961335</v>
      </c>
      <c r="G421" s="74">
        <f t="shared" si="49"/>
        <v>-28526296.063309547</v>
      </c>
      <c r="H421" s="76">
        <f t="shared" si="52"/>
        <v>2.7332250629345865E-11</v>
      </c>
      <c r="I421" s="74">
        <f t="shared" si="55"/>
        <v>-105.63324605568154</v>
      </c>
    </row>
    <row r="422" spans="3:9" ht="12.75">
      <c r="C422">
        <f aca="true" t="shared" si="56" ref="C422:C485">1+C421</f>
        <v>102</v>
      </c>
      <c r="D422" s="10">
        <f aca="true" t="shared" si="57" ref="D422:D485">D421+df</f>
        <v>10.434599999999978</v>
      </c>
      <c r="E422" s="5">
        <f t="shared" si="53"/>
        <v>0.5877852522924175</v>
      </c>
      <c r="F422" s="6">
        <f aca="true" t="shared" si="58" ref="F422:F485">SIN((PI()*fakt*D422)/(2*fs_2*fakt))</f>
        <v>0.453990499739552</v>
      </c>
      <c r="G422" s="74">
        <f t="shared" si="49"/>
        <v>-29208318.939637583</v>
      </c>
      <c r="H422" s="76">
        <f t="shared" si="52"/>
        <v>8.538732524965061E-11</v>
      </c>
      <c r="I422" s="74">
        <f t="shared" si="55"/>
        <v>-100.68606590466274</v>
      </c>
    </row>
    <row r="423" spans="3:9" ht="12.75">
      <c r="C423">
        <f t="shared" si="56"/>
        <v>103</v>
      </c>
      <c r="D423" s="10">
        <f t="shared" si="57"/>
        <v>10.536899999999978</v>
      </c>
      <c r="E423" s="5">
        <f t="shared" si="53"/>
        <v>0.809016994374908</v>
      </c>
      <c r="F423" s="6">
        <f t="shared" si="58"/>
        <v>0.4305110968083003</v>
      </c>
      <c r="G423" s="74">
        <f t="shared" si="49"/>
        <v>-29877962.625310075</v>
      </c>
      <c r="H423" s="76">
        <f t="shared" si="52"/>
        <v>1.3901371964439913E-10</v>
      </c>
      <c r="I423" s="74">
        <f t="shared" si="55"/>
        <v>-98.56942335919841</v>
      </c>
    </row>
    <row r="424" spans="3:9" ht="12.75">
      <c r="C424">
        <f t="shared" si="56"/>
        <v>104</v>
      </c>
      <c r="D424" s="10">
        <f t="shared" si="57"/>
        <v>10.639199999999978</v>
      </c>
      <c r="E424" s="5">
        <f t="shared" si="53"/>
        <v>0.9510565162951334</v>
      </c>
      <c r="F424" s="6">
        <f t="shared" si="58"/>
        <v>0.4067366430758057</v>
      </c>
      <c r="G424" s="74">
        <f t="shared" si="49"/>
        <v>-30534373.1213525</v>
      </c>
      <c r="H424" s="76">
        <f t="shared" si="52"/>
        <v>1.641862819331993E-10</v>
      </c>
      <c r="I424" s="74">
        <f t="shared" si="55"/>
        <v>-97.8466313180607</v>
      </c>
    </row>
    <row r="425" spans="3:9" ht="12.75">
      <c r="C425">
        <f t="shared" si="56"/>
        <v>105</v>
      </c>
      <c r="D425" s="10">
        <f t="shared" si="57"/>
        <v>10.741499999999977</v>
      </c>
      <c r="E425" s="5">
        <f t="shared" si="53"/>
        <v>1</v>
      </c>
      <c r="F425" s="6">
        <f t="shared" si="58"/>
        <v>0.3826834323650956</v>
      </c>
      <c r="G425" s="74">
        <f t="shared" si="49"/>
        <v>-31176700.533705547</v>
      </c>
      <c r="H425" s="76">
        <f t="shared" si="52"/>
        <v>1.5413265241075116E-10</v>
      </c>
      <c r="I425" s="74">
        <f t="shared" si="55"/>
        <v>-98.12105347916014</v>
      </c>
    </row>
    <row r="426" spans="3:9" ht="12.75">
      <c r="C426">
        <f t="shared" si="56"/>
        <v>106</v>
      </c>
      <c r="D426" s="10">
        <f t="shared" si="57"/>
        <v>10.843799999999977</v>
      </c>
      <c r="E426" s="5">
        <f t="shared" si="53"/>
        <v>0.9510565162951748</v>
      </c>
      <c r="F426" s="6">
        <f t="shared" si="58"/>
        <v>0.35836794954530604</v>
      </c>
      <c r="G426" s="74">
        <f t="shared" si="49"/>
        <v>-31804099.929855816</v>
      </c>
      <c r="H426" s="76">
        <f t="shared" si="52"/>
        <v>1.1748445044301456E-10</v>
      </c>
      <c r="I426" s="74">
        <f t="shared" si="55"/>
        <v>-99.30019610274583</v>
      </c>
    </row>
    <row r="427" spans="3:9" ht="12.75">
      <c r="C427">
        <f t="shared" si="56"/>
        <v>107</v>
      </c>
      <c r="D427" s="10">
        <f t="shared" si="57"/>
        <v>10.946099999999976</v>
      </c>
      <c r="E427" s="5">
        <f t="shared" si="53"/>
        <v>0.809016994374991</v>
      </c>
      <c r="F427" s="6">
        <f t="shared" si="58"/>
        <v>0.333806859233777</v>
      </c>
      <c r="G427" s="74">
        <f t="shared" si="49"/>
        <v>-32415732.195280723</v>
      </c>
      <c r="H427" s="76">
        <f t="shared" si="52"/>
        <v>7.100186631335927E-11</v>
      </c>
      <c r="I427" s="74">
        <f t="shared" si="55"/>
        <v>-101.48730235521197</v>
      </c>
    </row>
    <row r="428" spans="3:9" ht="12.75">
      <c r="C428">
        <f t="shared" si="56"/>
        <v>108</v>
      </c>
      <c r="D428" s="10">
        <f t="shared" si="57"/>
        <v>11.048399999999976</v>
      </c>
      <c r="E428" s="5">
        <f t="shared" si="53"/>
        <v>0.5877852522925316</v>
      </c>
      <c r="F428" s="6">
        <f t="shared" si="58"/>
        <v>0.30901699437495345</v>
      </c>
      <c r="G428" s="74">
        <f t="shared" si="49"/>
        <v>-33010764.888930466</v>
      </c>
      <c r="H428" s="76">
        <f t="shared" si="52"/>
        <v>3.097180794796529E-11</v>
      </c>
      <c r="I428" s="74">
        <f t="shared" si="55"/>
        <v>-105.09033442402098</v>
      </c>
    </row>
    <row r="429" spans="3:9" ht="12.75">
      <c r="C429">
        <f t="shared" si="56"/>
        <v>109</v>
      </c>
      <c r="D429" s="10">
        <f t="shared" si="57"/>
        <v>11.150699999999976</v>
      </c>
      <c r="E429" s="5">
        <f t="shared" si="53"/>
        <v>0.30901699437501456</v>
      </c>
      <c r="F429" s="6">
        <f t="shared" si="58"/>
        <v>0.28401534470392853</v>
      </c>
      <c r="G429" s="74">
        <f t="shared" si="49"/>
        <v>-33588373.09696843</v>
      </c>
      <c r="H429" s="76">
        <f t="shared" si="52"/>
        <v>6.984672279269033E-12</v>
      </c>
      <c r="I429" s="74">
        <f t="shared" si="55"/>
        <v>-111.55853966163114</v>
      </c>
    </row>
    <row r="430" spans="3:9" ht="12.75">
      <c r="C430">
        <f t="shared" si="56"/>
        <v>110</v>
      </c>
      <c r="D430" s="10">
        <f t="shared" si="57"/>
        <v>11.252999999999975</v>
      </c>
      <c r="E430" s="5">
        <f t="shared" si="53"/>
        <v>7.595465055521E-14</v>
      </c>
      <c r="F430" s="6">
        <f t="shared" si="58"/>
        <v>0.25881904510252746</v>
      </c>
      <c r="G430" s="74">
        <f t="shared" si="49"/>
        <v>-34147740.28399107</v>
      </c>
      <c r="H430" s="76">
        <f t="shared" si="52"/>
        <v>3.390415271351839E-37</v>
      </c>
      <c r="I430" s="74">
        <f t="shared" si="55"/>
        <v>-364.6974710444849</v>
      </c>
    </row>
    <row r="431" spans="3:9" ht="12.75">
      <c r="C431">
        <f t="shared" si="56"/>
        <v>111</v>
      </c>
      <c r="D431" s="10">
        <f t="shared" si="57"/>
        <v>11.355299999999975</v>
      </c>
      <c r="E431" s="5">
        <f t="shared" si="53"/>
        <v>-0.30901699437487684</v>
      </c>
      <c r="F431" s="6">
        <f t="shared" si="58"/>
        <v>0.233445363855912</v>
      </c>
      <c r="G431" s="74">
        <f t="shared" si="49"/>
        <v>-34688059.1409478</v>
      </c>
      <c r="H431" s="76">
        <f t="shared" si="52"/>
        <v>4.4243641717697885E-12</v>
      </c>
      <c r="I431" s="74">
        <f t="shared" si="55"/>
        <v>-113.54149133222145</v>
      </c>
    </row>
    <row r="432" spans="3:9" ht="12.75">
      <c r="C432">
        <f t="shared" si="56"/>
        <v>112</v>
      </c>
      <c r="D432" s="10">
        <f t="shared" si="57"/>
        <v>11.457599999999974</v>
      </c>
      <c r="E432" s="5">
        <f t="shared" si="53"/>
        <v>-0.5877852522924145</v>
      </c>
      <c r="F432" s="6">
        <f t="shared" si="58"/>
        <v>0.2079116908177658</v>
      </c>
      <c r="G432" s="74">
        <f t="shared" si="49"/>
        <v>-35208532.428982146</v>
      </c>
      <c r="H432" s="76">
        <f t="shared" si="52"/>
        <v>1.232466089290915E-11</v>
      </c>
      <c r="I432" s="74">
        <f t="shared" si="55"/>
        <v>-109.09225021289222</v>
      </c>
    </row>
    <row r="433" spans="3:9" ht="12.75">
      <c r="C433">
        <f t="shared" si="56"/>
        <v>113</v>
      </c>
      <c r="D433" s="10">
        <f t="shared" si="57"/>
        <v>11.559899999999974</v>
      </c>
      <c r="E433" s="5">
        <f t="shared" si="53"/>
        <v>-0.8090169943749017</v>
      </c>
      <c r="F433" s="6">
        <f t="shared" si="58"/>
        <v>0.18223552549215427</v>
      </c>
      <c r="G433" s="74">
        <f t="shared" si="49"/>
        <v>-35708373.81841684</v>
      </c>
      <c r="H433" s="76">
        <f t="shared" si="52"/>
        <v>1.7438810747315718E-11</v>
      </c>
      <c r="I433" s="74">
        <f t="shared" si="55"/>
        <v>-107.58483135429199</v>
      </c>
    </row>
    <row r="434" spans="3:9" ht="12.75">
      <c r="C434">
        <f t="shared" si="56"/>
        <v>114</v>
      </c>
      <c r="D434" s="10">
        <f t="shared" si="57"/>
        <v>11.662199999999974</v>
      </c>
      <c r="E434" s="5">
        <f t="shared" si="53"/>
        <v>-0.9510565162951279</v>
      </c>
      <c r="F434" s="6">
        <f t="shared" si="58"/>
        <v>0.156434465040238</v>
      </c>
      <c r="G434" s="74">
        <f t="shared" si="49"/>
        <v>-36186808.72210729</v>
      </c>
      <c r="H434" s="76">
        <f t="shared" si="52"/>
        <v>1.7292293489997113E-11</v>
      </c>
      <c r="I434" s="74">
        <f t="shared" si="55"/>
        <v>-107.6214740209949</v>
      </c>
    </row>
    <row r="435" spans="3:9" ht="12.75">
      <c r="C435">
        <f t="shared" si="56"/>
        <v>115</v>
      </c>
      <c r="D435" s="10">
        <f t="shared" si="57"/>
        <v>11.764499999999973</v>
      </c>
      <c r="E435" s="5">
        <f t="shared" si="53"/>
        <v>-1</v>
      </c>
      <c r="F435" s="6">
        <f t="shared" si="58"/>
        <v>0.1305261922200586</v>
      </c>
      <c r="G435" s="74">
        <f t="shared" si="49"/>
        <v>-36643075.12239032</v>
      </c>
      <c r="H435" s="76">
        <f t="shared" si="52"/>
        <v>1.2980372189721628E-11</v>
      </c>
      <c r="I435" s="74">
        <f t="shared" si="55"/>
        <v>-108.86712854714006</v>
      </c>
    </row>
    <row r="436" spans="3:9" ht="12.75">
      <c r="C436">
        <f t="shared" si="56"/>
        <v>116</v>
      </c>
      <c r="D436" s="10">
        <f t="shared" si="57"/>
        <v>11.866799999999973</v>
      </c>
      <c r="E436" s="5">
        <f t="shared" si="53"/>
        <v>-0.9510565162951804</v>
      </c>
      <c r="F436" s="6">
        <f t="shared" si="58"/>
        <v>0.1045284632676608</v>
      </c>
      <c r="G436" s="74">
        <f t="shared" si="49"/>
        <v>-37076424.39085881</v>
      </c>
      <c r="H436" s="76">
        <f t="shared" si="52"/>
        <v>7.354645205730822E-12</v>
      </c>
      <c r="I436" s="74">
        <f t="shared" si="55"/>
        <v>-111.33438273162128</v>
      </c>
    </row>
    <row r="437" spans="3:9" ht="12.75">
      <c r="C437">
        <f t="shared" si="56"/>
        <v>117</v>
      </c>
      <c r="D437" s="10">
        <f t="shared" si="57"/>
        <v>11.969099999999973</v>
      </c>
      <c r="E437" s="5">
        <f t="shared" si="53"/>
        <v>-0.8090169943749973</v>
      </c>
      <c r="F437" s="6">
        <f t="shared" si="58"/>
        <v>0.07845909572785215</v>
      </c>
      <c r="G437" s="74">
        <f t="shared" si="49"/>
        <v>-37486122.10019624</v>
      </c>
      <c r="H437" s="76">
        <f t="shared" si="52"/>
        <v>2.9331649641019456E-12</v>
      </c>
      <c r="I437" s="74">
        <f t="shared" si="55"/>
        <v>-115.32663511180883</v>
      </c>
    </row>
    <row r="438" spans="3:9" ht="12.75">
      <c r="C438">
        <f t="shared" si="56"/>
        <v>118</v>
      </c>
      <c r="D438" s="10">
        <f t="shared" si="57"/>
        <v>12.071399999999972</v>
      </c>
      <c r="E438" s="5">
        <f t="shared" si="53"/>
        <v>-0.5877852522925404</v>
      </c>
      <c r="F438" s="6">
        <f t="shared" si="58"/>
        <v>0.0523359562429509</v>
      </c>
      <c r="G438" s="74">
        <f aca="true" t="shared" si="59" ref="G438:G501">PI()*D438*fakt*COS((PI()*fakt*D438)/(2*fs_2*fakt))</f>
        <v>-37871448.8273101</v>
      </c>
      <c r="H438" s="76">
        <f t="shared" si="52"/>
        <v>6.749778039026185E-13</v>
      </c>
      <c r="I438" s="74">
        <f t="shared" si="55"/>
        <v>-121.70710508355799</v>
      </c>
    </row>
    <row r="439" spans="3:9" ht="12.75">
      <c r="C439">
        <f t="shared" si="56"/>
        <v>119</v>
      </c>
      <c r="D439" s="10">
        <f t="shared" si="57"/>
        <v>12.173699999999972</v>
      </c>
      <c r="E439" s="5">
        <f t="shared" si="53"/>
        <v>-0.3090169943750316</v>
      </c>
      <c r="F439" s="6">
        <f t="shared" si="58"/>
        <v>0.02617694830788097</v>
      </c>
      <c r="G439" s="74">
        <f t="shared" si="59"/>
        <v>-38231700.94700822</v>
      </c>
      <c r="H439" s="76">
        <f t="shared" si="52"/>
        <v>4.579638015855345E-14</v>
      </c>
      <c r="I439" s="74">
        <f t="shared" si="55"/>
        <v>-133.39168848181592</v>
      </c>
    </row>
    <row r="440" spans="3:9" ht="12.75">
      <c r="C440">
        <f t="shared" si="56"/>
        <v>120</v>
      </c>
      <c r="D440" s="10">
        <f t="shared" si="57"/>
        <v>12.275999999999971</v>
      </c>
      <c r="E440" s="5">
        <f t="shared" si="53"/>
        <v>-8.673530643710237E-14</v>
      </c>
      <c r="F440" s="6">
        <f t="shared" si="58"/>
        <v>7.672031412941926E-15</v>
      </c>
      <c r="G440" s="74">
        <f t="shared" si="59"/>
        <v>-38566191.41546821</v>
      </c>
      <c r="H440" s="76">
        <f t="shared" si="52"/>
        <v>3.045612932495357E-64</v>
      </c>
      <c r="I440" s="74">
        <f t="shared" si="55"/>
        <v>-635.1632529205807</v>
      </c>
    </row>
    <row r="441" spans="3:9" ht="12.75">
      <c r="C441">
        <f t="shared" si="56"/>
        <v>121</v>
      </c>
      <c r="D441" s="10">
        <f t="shared" si="57"/>
        <v>12.378299999999971</v>
      </c>
      <c r="E441" s="5">
        <f t="shared" si="53"/>
        <v>0.3090169943748666</v>
      </c>
      <c r="F441" s="6">
        <f t="shared" si="58"/>
        <v>-0.02617694830786563</v>
      </c>
      <c r="G441" s="74">
        <f t="shared" si="59"/>
        <v>-38874250.54275628</v>
      </c>
      <c r="H441" s="76">
        <f t="shared" si="52"/>
        <v>4.42949620533995E-14</v>
      </c>
      <c r="I441" s="74">
        <f t="shared" si="55"/>
        <v>-133.53645666030403</v>
      </c>
    </row>
    <row r="442" spans="3:9" ht="12.75">
      <c r="C442">
        <f t="shared" si="56"/>
        <v>122</v>
      </c>
      <c r="D442" s="10">
        <f t="shared" si="57"/>
        <v>12.48059999999997</v>
      </c>
      <c r="E442" s="5">
        <f t="shared" si="53"/>
        <v>0.5877852522924001</v>
      </c>
      <c r="F442" s="6">
        <f t="shared" si="58"/>
        <v>-0.05233595624293602</v>
      </c>
      <c r="G442" s="74">
        <f t="shared" si="59"/>
        <v>-39155226.75365962</v>
      </c>
      <c r="H442" s="76">
        <f t="shared" si="52"/>
        <v>6.314425518362145E-13</v>
      </c>
      <c r="I442" s="74">
        <f t="shared" si="55"/>
        <v>-121.99666155093502</v>
      </c>
    </row>
    <row r="443" spans="3:9" ht="12.75">
      <c r="C443">
        <f t="shared" si="56"/>
        <v>123</v>
      </c>
      <c r="D443" s="10">
        <f t="shared" si="57"/>
        <v>12.58289999999997</v>
      </c>
      <c r="E443" s="5">
        <f t="shared" si="53"/>
        <v>0.8090169943748954</v>
      </c>
      <c r="F443" s="6">
        <f t="shared" si="58"/>
        <v>-0.0784590957278373</v>
      </c>
      <c r="G443" s="74">
        <f t="shared" si="59"/>
        <v>-39408487.33610379</v>
      </c>
      <c r="H443" s="76">
        <f t="shared" si="52"/>
        <v>2.6539821001762258E-12</v>
      </c>
      <c r="I443" s="74">
        <f t="shared" si="55"/>
        <v>-115.7610201056763</v>
      </c>
    </row>
    <row r="444" spans="3:9" ht="12.75">
      <c r="C444">
        <f t="shared" si="56"/>
        <v>124</v>
      </c>
      <c r="D444" s="10">
        <f t="shared" si="57"/>
        <v>12.68519999999997</v>
      </c>
      <c r="E444" s="5">
        <f t="shared" si="53"/>
        <v>0.9510565162951268</v>
      </c>
      <c r="F444" s="6">
        <f t="shared" si="58"/>
        <v>-0.10452846326764555</v>
      </c>
      <c r="G444" s="74">
        <f t="shared" si="59"/>
        <v>-39633419.176435344</v>
      </c>
      <c r="H444" s="76">
        <f t="shared" si="52"/>
        <v>6.436271194606761E-12</v>
      </c>
      <c r="I444" s="74">
        <f t="shared" si="55"/>
        <v>-111.91365665032939</v>
      </c>
    </row>
    <row r="445" spans="3:9" ht="12.75">
      <c r="C445">
        <f t="shared" si="56"/>
        <v>125</v>
      </c>
      <c r="D445" s="10">
        <f t="shared" si="57"/>
        <v>12.78749999999997</v>
      </c>
      <c r="E445" s="5">
        <f t="shared" si="53"/>
        <v>1</v>
      </c>
      <c r="F445" s="6">
        <f t="shared" si="58"/>
        <v>-0.13052619222004339</v>
      </c>
      <c r="G445" s="74">
        <f t="shared" si="59"/>
        <v>-39829429.480859116</v>
      </c>
      <c r="H445" s="76">
        <f t="shared" si="52"/>
        <v>1.098658702137779E-11</v>
      </c>
      <c r="I445" s="74">
        <f t="shared" si="55"/>
        <v>-109.59137200023</v>
      </c>
    </row>
    <row r="446" spans="3:9" ht="12.75">
      <c r="C446">
        <f t="shared" si="56"/>
        <v>126</v>
      </c>
      <c r="D446" s="10">
        <f t="shared" si="57"/>
        <v>12.889799999999969</v>
      </c>
      <c r="E446" s="5">
        <f t="shared" si="53"/>
        <v>0.9510565162951815</v>
      </c>
      <c r="F446" s="6">
        <f t="shared" si="58"/>
        <v>-0.15643446504022285</v>
      </c>
      <c r="G446" s="74">
        <f t="shared" si="59"/>
        <v>-39995946.482329205</v>
      </c>
      <c r="H446" s="76">
        <f t="shared" si="52"/>
        <v>1.4155369500880776E-11</v>
      </c>
      <c r="I446" s="74">
        <f t="shared" si="55"/>
        <v>-108.49078789661709</v>
      </c>
    </row>
    <row r="447" spans="3:9" ht="12.75">
      <c r="C447">
        <f t="shared" si="56"/>
        <v>127</v>
      </c>
      <c r="D447" s="10">
        <f t="shared" si="57"/>
        <v>12.992099999999969</v>
      </c>
      <c r="E447" s="5">
        <f t="shared" si="53"/>
        <v>0.8090169943750036</v>
      </c>
      <c r="F447" s="6">
        <f t="shared" si="58"/>
        <v>-0.18223552549213962</v>
      </c>
      <c r="G447" s="74">
        <f t="shared" si="59"/>
        <v>-40132420.13220312</v>
      </c>
      <c r="H447" s="76">
        <f t="shared" si="52"/>
        <v>1.3805950426715443E-11</v>
      </c>
      <c r="I447" s="74">
        <f t="shared" si="55"/>
        <v>-108.59933690374235</v>
      </c>
    </row>
    <row r="448" spans="3:9" ht="12.75">
      <c r="C448">
        <f t="shared" si="56"/>
        <v>128</v>
      </c>
      <c r="D448" s="10">
        <f t="shared" si="57"/>
        <v>13.094399999999968</v>
      </c>
      <c r="E448" s="5">
        <f t="shared" si="53"/>
        <v>0.5877852522925548</v>
      </c>
      <c r="F448" s="6">
        <f t="shared" si="58"/>
        <v>-0.20791169081775082</v>
      </c>
      <c r="G448" s="74">
        <f t="shared" si="59"/>
        <v>-40238322.77597972</v>
      </c>
      <c r="H448" s="76">
        <f t="shared" si="52"/>
        <v>9.43606849613666E-12</v>
      </c>
      <c r="I448" s="74">
        <f t="shared" si="55"/>
        <v>-110.25208915244451</v>
      </c>
    </row>
    <row r="449" spans="3:9" ht="12.75">
      <c r="C449">
        <f t="shared" si="56"/>
        <v>129</v>
      </c>
      <c r="D449" s="10">
        <f t="shared" si="57"/>
        <v>13.196699999999968</v>
      </c>
      <c r="E449" s="5">
        <f t="shared" si="53"/>
        <v>0.3090169943750418</v>
      </c>
      <c r="F449" s="6">
        <f t="shared" si="58"/>
        <v>-0.2334453638558971</v>
      </c>
      <c r="G449" s="74">
        <f t="shared" si="59"/>
        <v>-40313149.81245299</v>
      </c>
      <c r="H449" s="76">
        <f t="shared" si="52"/>
        <v>3.27580018991806E-12</v>
      </c>
      <c r="I449" s="74">
        <f t="shared" si="55"/>
        <v>-114.84682596246925</v>
      </c>
    </row>
    <row r="450" spans="3:9" ht="12.75">
      <c r="C450">
        <f t="shared" si="56"/>
        <v>130</v>
      </c>
      <c r="D450" s="10">
        <f t="shared" si="57"/>
        <v>13.298999999999968</v>
      </c>
      <c r="E450" s="5">
        <f t="shared" si="53"/>
        <v>9.751596231899473E-14</v>
      </c>
      <c r="F450" s="6">
        <f t="shared" si="58"/>
        <v>-0.25881904510251263</v>
      </c>
      <c r="G450" s="74">
        <f t="shared" si="59"/>
        <v>-40356420.33562596</v>
      </c>
      <c r="H450" s="76">
        <f t="shared" si="52"/>
        <v>4.001236694437936E-37</v>
      </c>
      <c r="I450" s="74">
        <f t="shared" si="55"/>
        <v>-363.97805757031955</v>
      </c>
    </row>
    <row r="451" spans="3:9" ht="12.75">
      <c r="C451">
        <f t="shared" si="56"/>
        <v>131</v>
      </c>
      <c r="D451" s="10">
        <f t="shared" si="57"/>
        <v>13.401299999999967</v>
      </c>
      <c r="E451" s="5">
        <f t="shared" si="53"/>
        <v>-0.3090169943748496</v>
      </c>
      <c r="F451" s="6">
        <f t="shared" si="58"/>
        <v>-0.28401534470391426</v>
      </c>
      <c r="G451" s="74">
        <f t="shared" si="59"/>
        <v>-40367677.758742034</v>
      </c>
      <c r="H451" s="76">
        <f t="shared" si="52"/>
        <v>4.835667580554616E-12</v>
      </c>
      <c r="I451" s="74">
        <f t="shared" si="55"/>
        <v>-113.15543561593907</v>
      </c>
    </row>
    <row r="452" spans="3:9" ht="12.75">
      <c r="C452">
        <f t="shared" si="56"/>
        <v>132</v>
      </c>
      <c r="D452" s="10">
        <f t="shared" si="57"/>
        <v>13.503599999999967</v>
      </c>
      <c r="E452" s="5">
        <f t="shared" si="53"/>
        <v>-0.5877852522923913</v>
      </c>
      <c r="F452" s="6">
        <f t="shared" si="58"/>
        <v>-0.3090169943749393</v>
      </c>
      <c r="G452" s="74">
        <f t="shared" si="59"/>
        <v>-40346490.41980408</v>
      </c>
      <c r="H452" s="76">
        <f t="shared" si="52"/>
        <v>2.0733193750278837E-11</v>
      </c>
      <c r="I452" s="74">
        <f t="shared" si="55"/>
        <v>-106.83333793840148</v>
      </c>
    </row>
    <row r="453" spans="3:9" ht="12.75">
      <c r="C453">
        <f t="shared" si="56"/>
        <v>133</v>
      </c>
      <c r="D453" s="10">
        <f t="shared" si="57"/>
        <v>13.605899999999966</v>
      </c>
      <c r="E453" s="5">
        <f t="shared" si="53"/>
        <v>-0.809016994374889</v>
      </c>
      <c r="F453" s="6">
        <f t="shared" si="58"/>
        <v>-0.3338068592337626</v>
      </c>
      <c r="G453" s="74">
        <f t="shared" si="59"/>
        <v>-40292452.16796597</v>
      </c>
      <c r="H453" s="76">
        <f t="shared" si="52"/>
        <v>4.5955134118455906E-11</v>
      </c>
      <c r="I453" s="74">
        <f t="shared" si="55"/>
        <v>-103.37665962085099</v>
      </c>
    </row>
    <row r="454" spans="3:9" ht="12.75">
      <c r="C454">
        <f t="shared" si="56"/>
        <v>134</v>
      </c>
      <c r="D454" s="10">
        <f t="shared" si="57"/>
        <v>13.708199999999966</v>
      </c>
      <c r="E454" s="5">
        <f t="shared" si="53"/>
        <v>-0.9510565162951212</v>
      </c>
      <c r="F454" s="6">
        <f t="shared" si="58"/>
        <v>-0.3583679495452917</v>
      </c>
      <c r="G454" s="74">
        <f t="shared" si="59"/>
        <v>-40205182.93019531</v>
      </c>
      <c r="H454" s="76">
        <f t="shared" si="52"/>
        <v>7.351611078065506E-11</v>
      </c>
      <c r="I454" s="74">
        <f t="shared" si="55"/>
        <v>-101.33617476474747</v>
      </c>
    </row>
    <row r="455" spans="3:9" ht="12.75">
      <c r="C455">
        <f t="shared" si="56"/>
        <v>135</v>
      </c>
      <c r="D455" s="10">
        <f t="shared" si="57"/>
        <v>13.810499999999966</v>
      </c>
      <c r="E455" s="5">
        <f t="shared" si="53"/>
        <v>-1</v>
      </c>
      <c r="F455" s="6">
        <f t="shared" si="58"/>
        <v>-0.38268343236508146</v>
      </c>
      <c r="G455" s="74">
        <f t="shared" si="59"/>
        <v>-40084329.25762166</v>
      </c>
      <c r="H455" s="76">
        <f t="shared" si="52"/>
        <v>9.324074034723651E-11</v>
      </c>
      <c r="I455" s="74">
        <f t="shared" si="55"/>
        <v>-100.30394286766187</v>
      </c>
    </row>
    <row r="456" spans="3:9" ht="12.75">
      <c r="C456">
        <f t="shared" si="56"/>
        <v>136</v>
      </c>
      <c r="D456" s="10">
        <f t="shared" si="57"/>
        <v>13.912799999999965</v>
      </c>
      <c r="E456" s="5">
        <f t="shared" si="53"/>
        <v>-0.9510565162951848</v>
      </c>
      <c r="F456" s="6">
        <f t="shared" si="58"/>
        <v>-0.4067366430757921</v>
      </c>
      <c r="G456" s="74">
        <f t="shared" si="59"/>
        <v>-39929564.850999676</v>
      </c>
      <c r="H456" s="76">
        <f t="shared" si="52"/>
        <v>9.601204722045494E-11</v>
      </c>
      <c r="I456" s="74">
        <f t="shared" si="55"/>
        <v>-100.17674269948932</v>
      </c>
    </row>
    <row r="457" spans="3:9" ht="12.75">
      <c r="C457">
        <f t="shared" si="56"/>
        <v>137</v>
      </c>
      <c r="D457" s="10">
        <f t="shared" si="57"/>
        <v>14.015099999999965</v>
      </c>
      <c r="E457" s="5">
        <f t="shared" si="53"/>
        <v>-0.8090169943750101</v>
      </c>
      <c r="F457" s="6">
        <f t="shared" si="58"/>
        <v>-0.4305110968082865</v>
      </c>
      <c r="G457" s="74">
        <f t="shared" si="59"/>
        <v>-39740591.06473308</v>
      </c>
      <c r="H457" s="76">
        <f t="shared" si="52"/>
        <v>7.857619221629752E-11</v>
      </c>
      <c r="I457" s="74">
        <f t="shared" si="55"/>
        <v>-101.04709020822234</v>
      </c>
    </row>
    <row r="458" spans="3:9" ht="12.75">
      <c r="C458">
        <f t="shared" si="56"/>
        <v>138</v>
      </c>
      <c r="D458" s="10">
        <f t="shared" si="57"/>
        <v>14.117399999999964</v>
      </c>
      <c r="E458" s="5">
        <f t="shared" si="53"/>
        <v>-0.5877852522925578</v>
      </c>
      <c r="F458" s="6">
        <f t="shared" si="58"/>
        <v>-0.45399049973953837</v>
      </c>
      <c r="G458" s="74">
        <f t="shared" si="59"/>
        <v>-39517137.38892172</v>
      </c>
      <c r="H458" s="76">
        <f t="shared" si="52"/>
        <v>4.664827409670882E-11</v>
      </c>
      <c r="I458" s="74">
        <f t="shared" si="55"/>
        <v>-103.31164419744738</v>
      </c>
    </row>
    <row r="459" spans="3:9" ht="12.75">
      <c r="C459">
        <f t="shared" si="56"/>
        <v>139</v>
      </c>
      <c r="D459" s="10">
        <f t="shared" si="57"/>
        <v>14.219699999999964</v>
      </c>
      <c r="E459" s="5">
        <f t="shared" si="53"/>
        <v>-0.3090169943750453</v>
      </c>
      <c r="F459" s="6">
        <f t="shared" si="58"/>
        <v>-0.47715876025960025</v>
      </c>
      <c r="G459" s="74">
        <f t="shared" si="59"/>
        <v>-39258961.90891146</v>
      </c>
      <c r="H459" s="76">
        <f t="shared" si="52"/>
        <v>1.4430737988210909E-11</v>
      </c>
      <c r="I459" s="74">
        <f t="shared" si="55"/>
        <v>-108.40711458510646</v>
      </c>
    </row>
    <row r="460" spans="3:9" ht="12.75">
      <c r="C460">
        <f t="shared" si="56"/>
        <v>140</v>
      </c>
      <c r="D460" s="10">
        <f t="shared" si="57"/>
        <v>14.321999999999964</v>
      </c>
      <c r="E460" s="5">
        <f t="shared" si="53"/>
        <v>-1.154020455584881E-13</v>
      </c>
      <c r="F460" s="6">
        <f t="shared" si="58"/>
        <v>-0.4999999999999917</v>
      </c>
      <c r="G460" s="74">
        <f t="shared" si="59"/>
        <v>-38965851.74184381</v>
      </c>
      <c r="H460" s="76">
        <f t="shared" si="52"/>
        <v>2.2432326052139042E-36</v>
      </c>
      <c r="I460" s="74">
        <f t="shared" si="55"/>
        <v>-356.49125691230563</v>
      </c>
    </row>
    <row r="461" spans="3:9" ht="12.75">
      <c r="C461">
        <f t="shared" si="56"/>
        <v>141</v>
      </c>
      <c r="D461" s="10">
        <f t="shared" si="57"/>
        <v>14.424299999999963</v>
      </c>
      <c r="E461" s="5">
        <f t="shared" si="53"/>
        <v>0.30901699437483937</v>
      </c>
      <c r="F461" s="6">
        <f t="shared" si="58"/>
        <v>-0.5224985647159408</v>
      </c>
      <c r="G461" s="74">
        <f t="shared" si="59"/>
        <v>-38637623.44972075</v>
      </c>
      <c r="H461" s="76">
        <f t="shared" si="52"/>
        <v>1.7864454285423087E-11</v>
      </c>
      <c r="I461" s="74">
        <f t="shared" si="55"/>
        <v>-107.4801024587348</v>
      </c>
    </row>
    <row r="462" spans="3:9" ht="12.75">
      <c r="C462">
        <f t="shared" si="56"/>
        <v>142</v>
      </c>
      <c r="D462" s="10">
        <f t="shared" si="57"/>
        <v>14.526599999999963</v>
      </c>
      <c r="E462" s="5">
        <f t="shared" si="53"/>
        <v>0.5877852522923827</v>
      </c>
      <c r="F462" s="6">
        <f t="shared" si="58"/>
        <v>-0.5446390350150189</v>
      </c>
      <c r="G462" s="74">
        <f t="shared" si="59"/>
        <v>-38274123.428518385</v>
      </c>
      <c r="H462" s="76">
        <f t="shared" si="52"/>
        <v>7.15681889351765E-11</v>
      </c>
      <c r="I462" s="74">
        <f t="shared" si="55"/>
        <v>-101.45279972661857</v>
      </c>
    </row>
    <row r="463" spans="3:9" ht="12.75">
      <c r="C463">
        <f t="shared" si="56"/>
        <v>143</v>
      </c>
      <c r="D463" s="10">
        <f t="shared" si="57"/>
        <v>14.628899999999962</v>
      </c>
      <c r="E463" s="5">
        <f t="shared" si="53"/>
        <v>0.8090169943748785</v>
      </c>
      <c r="F463" s="6">
        <f t="shared" si="58"/>
        <v>-0.5664062369248245</v>
      </c>
      <c r="G463" s="74">
        <f t="shared" si="59"/>
        <v>-37875228.27290241</v>
      </c>
      <c r="H463" s="76">
        <f t="shared" si="52"/>
        <v>1.4973952760190775E-10</v>
      </c>
      <c r="I463" s="74">
        <f t="shared" si="55"/>
        <v>-98.2466354131756</v>
      </c>
    </row>
    <row r="464" spans="3:9" ht="12.75">
      <c r="C464">
        <f t="shared" si="56"/>
        <v>144</v>
      </c>
      <c r="D464" s="10">
        <f t="shared" si="57"/>
        <v>14.731199999999962</v>
      </c>
      <c r="E464" s="5">
        <f t="shared" si="53"/>
        <v>0.9510565162951179</v>
      </c>
      <c r="F464" s="6">
        <f t="shared" si="58"/>
        <v>-0.5877852522924651</v>
      </c>
      <c r="G464" s="74">
        <f t="shared" si="59"/>
        <v>-37440845.11611745</v>
      </c>
      <c r="H464" s="76">
        <f t="shared" si="52"/>
        <v>2.2805225409593878E-10</v>
      </c>
      <c r="I464" s="74">
        <f t="shared" si="55"/>
        <v>-96.41965630782877</v>
      </c>
    </row>
    <row r="465" spans="3:9" ht="12.75">
      <c r="C465">
        <f t="shared" si="56"/>
        <v>145</v>
      </c>
      <c r="D465" s="10">
        <f t="shared" si="57"/>
        <v>14.833499999999962</v>
      </c>
      <c r="E465" s="5">
        <f t="shared" si="53"/>
        <v>1</v>
      </c>
      <c r="F465" s="6">
        <f t="shared" si="58"/>
        <v>-0.6087614290087129</v>
      </c>
      <c r="G465" s="74">
        <f t="shared" si="59"/>
        <v>-36970911.944642484</v>
      </c>
      <c r="H465" s="76">
        <f t="shared" si="52"/>
        <v>2.773636621591493E-10</v>
      </c>
      <c r="I465" s="74">
        <f t="shared" si="55"/>
        <v>-95.56950437125344</v>
      </c>
    </row>
    <row r="466" spans="3:9" ht="12.75">
      <c r="C466">
        <f t="shared" si="56"/>
        <v>146</v>
      </c>
      <c r="D466" s="10">
        <f t="shared" si="57"/>
        <v>14.935799999999961</v>
      </c>
      <c r="E466" s="5">
        <f t="shared" si="53"/>
        <v>0.9510565162951904</v>
      </c>
      <c r="F466" s="6">
        <f t="shared" si="58"/>
        <v>-0.6293203910498293</v>
      </c>
      <c r="G466" s="74">
        <f t="shared" si="59"/>
        <v>-36465397.88722456</v>
      </c>
      <c r="H466" s="76">
        <f aca="true" t="shared" si="60" ref="H466:H529">fc_boc_2*fakt*((F466*E466)/G466)^2*$I$12</f>
        <v>2.7559414019478135E-10</v>
      </c>
      <c r="I466" s="74">
        <f t="shared" si="55"/>
        <v>-95.59730020828731</v>
      </c>
    </row>
    <row r="467" spans="3:9" ht="12.75">
      <c r="C467">
        <f t="shared" si="56"/>
        <v>147</v>
      </c>
      <c r="D467" s="10">
        <f t="shared" si="57"/>
        <v>15.038099999999961</v>
      </c>
      <c r="E467" s="5">
        <f t="shared" si="53"/>
        <v>0.8090169943750164</v>
      </c>
      <c r="F467" s="6">
        <f t="shared" si="58"/>
        <v>-0.6494480483301758</v>
      </c>
      <c r="G467" s="74">
        <f t="shared" si="59"/>
        <v>-35924303.47792385</v>
      </c>
      <c r="H467" s="76">
        <f t="shared" si="60"/>
        <v>2.1882807598456464E-10</v>
      </c>
      <c r="I467" s="74">
        <f t="shared" si="55"/>
        <v>-96.59896958102178</v>
      </c>
    </row>
    <row r="468" spans="3:9" ht="12.75">
      <c r="C468">
        <f t="shared" si="56"/>
        <v>148</v>
      </c>
      <c r="D468" s="10">
        <f t="shared" si="57"/>
        <v>15.14039999999996</v>
      </c>
      <c r="E468" s="5">
        <f t="shared" si="53"/>
        <v>0.5877852522925666</v>
      </c>
      <c r="F468" s="6">
        <f t="shared" si="58"/>
        <v>-0.6691306063588506</v>
      </c>
      <c r="G468" s="74">
        <f t="shared" si="59"/>
        <v>-35347660.89282393</v>
      </c>
      <c r="H468" s="76">
        <f t="shared" si="60"/>
        <v>1.266524031764887E-10</v>
      </c>
      <c r="I468" s="74">
        <f t="shared" si="55"/>
        <v>-98.9738656523872</v>
      </c>
    </row>
    <row r="469" spans="3:9" ht="12.75">
      <c r="C469">
        <f t="shared" si="56"/>
        <v>149</v>
      </c>
      <c r="D469" s="10">
        <f t="shared" si="57"/>
        <v>15.24269999999996</v>
      </c>
      <c r="E469" s="5">
        <f t="shared" si="53"/>
        <v>0.30901699437506236</v>
      </c>
      <c r="F469" s="6">
        <f t="shared" si="58"/>
        <v>-0.6883545756937464</v>
      </c>
      <c r="G469" s="74">
        <f t="shared" si="59"/>
        <v>-34735534.16008264</v>
      </c>
      <c r="H469" s="76">
        <f t="shared" si="60"/>
        <v>3.836337486968019E-11</v>
      </c>
      <c r="I469" s="74">
        <f t="shared" si="55"/>
        <v>-104.16083194441723</v>
      </c>
    </row>
    <row r="470" spans="3:9" ht="12.75">
      <c r="C470">
        <f t="shared" si="56"/>
        <v>150</v>
      </c>
      <c r="D470" s="10">
        <f t="shared" si="57"/>
        <v>15.34499999999996</v>
      </c>
      <c r="E470" s="5">
        <f t="shared" si="53"/>
        <v>1.1907727408277946E-13</v>
      </c>
      <c r="F470" s="6">
        <f t="shared" si="58"/>
        <v>-0.7071067811865402</v>
      </c>
      <c r="G470" s="74">
        <f t="shared" si="59"/>
        <v>-34088019.34302033</v>
      </c>
      <c r="H470" s="76">
        <f t="shared" si="60"/>
        <v>6.241656600157621E-36</v>
      </c>
      <c r="I470" s="74">
        <f t="shared" si="55"/>
        <v>-352.0470012877531</v>
      </c>
    </row>
    <row r="471" spans="3:9" ht="12.75">
      <c r="C471">
        <f t="shared" si="56"/>
        <v>151</v>
      </c>
      <c r="D471" s="10">
        <f t="shared" si="57"/>
        <v>15.44729999999996</v>
      </c>
      <c r="E471" s="5">
        <f t="shared" si="53"/>
        <v>-0.3090169943748359</v>
      </c>
      <c r="F471" s="6">
        <f t="shared" si="58"/>
        <v>-0.7253743710122803</v>
      </c>
      <c r="G471" s="74">
        <f t="shared" si="59"/>
        <v>-33405244.69596475</v>
      </c>
      <c r="H471" s="76">
        <f t="shared" si="60"/>
        <v>4.606122259396145E-11</v>
      </c>
      <c r="I471" s="74">
        <f t="shared" si="55"/>
        <v>-103.36664538825885</v>
      </c>
    </row>
    <row r="472" spans="3:9" ht="12.75">
      <c r="C472">
        <f t="shared" si="56"/>
        <v>152</v>
      </c>
      <c r="D472" s="10">
        <f t="shared" si="57"/>
        <v>15.549599999999959</v>
      </c>
      <c r="E472" s="5">
        <f t="shared" si="53"/>
        <v>-0.5877852522923739</v>
      </c>
      <c r="F472" s="6">
        <f t="shared" si="58"/>
        <v>-0.7431448254773869</v>
      </c>
      <c r="G472" s="74">
        <f t="shared" si="59"/>
        <v>-32687370.792593498</v>
      </c>
      <c r="H472" s="76">
        <f t="shared" si="60"/>
        <v>1.8268375993931928E-10</v>
      </c>
      <c r="I472" s="74">
        <f t="shared" si="55"/>
        <v>-97.38300058461499</v>
      </c>
    </row>
    <row r="473" spans="3:9" ht="12.75">
      <c r="C473">
        <f t="shared" si="56"/>
        <v>153</v>
      </c>
      <c r="D473" s="10">
        <f t="shared" si="57"/>
        <v>15.651899999999959</v>
      </c>
      <c r="E473" s="5">
        <f t="shared" si="53"/>
        <v>-0.8090169943748722</v>
      </c>
      <c r="F473" s="6">
        <f t="shared" si="58"/>
        <v>-0.7604059656000236</v>
      </c>
      <c r="G473" s="74">
        <f t="shared" si="59"/>
        <v>-31934590.626538154</v>
      </c>
      <c r="H473" s="76">
        <f t="shared" si="60"/>
        <v>3.796288830196713E-10</v>
      </c>
      <c r="I473" s="74">
        <f t="shared" si="55"/>
        <v>-94.20640752886278</v>
      </c>
    </row>
    <row r="474" spans="3:9" ht="12.75">
      <c r="C474">
        <f t="shared" si="56"/>
        <v>154</v>
      </c>
      <c r="D474" s="10">
        <f t="shared" si="57"/>
        <v>15.754199999999958</v>
      </c>
      <c r="E474" s="5">
        <f t="shared" si="53"/>
        <v>-0.9510565162951146</v>
      </c>
      <c r="F474" s="6">
        <f t="shared" si="58"/>
        <v>-0.7771459614569639</v>
      </c>
      <c r="G474" s="74">
        <f t="shared" si="59"/>
        <v>-31147129.6840366</v>
      </c>
      <c r="H474" s="76">
        <f t="shared" si="60"/>
        <v>5.760463266750518E-10</v>
      </c>
      <c r="I474" s="74">
        <f t="shared" si="55"/>
        <v>-92.39542588433908</v>
      </c>
    </row>
    <row r="475" spans="3:9" ht="12.75">
      <c r="C475">
        <f t="shared" si="56"/>
        <v>155</v>
      </c>
      <c r="D475" s="10">
        <f t="shared" si="57"/>
        <v>15.856499999999958</v>
      </c>
      <c r="E475" s="5">
        <f aca="true" t="shared" si="61" ref="E475:E538">SIN((PI()*fakt*D475)/(fc_boc_2*fakt))</f>
        <v>-1</v>
      </c>
      <c r="F475" s="6">
        <f t="shared" si="58"/>
        <v>-0.7933533402912285</v>
      </c>
      <c r="G475" s="74">
        <f t="shared" si="59"/>
        <v>-30325245.988443453</v>
      </c>
      <c r="H475" s="76">
        <f t="shared" si="60"/>
        <v>7.001648077450538E-10</v>
      </c>
      <c r="I475" s="74">
        <f t="shared" si="55"/>
        <v>-91.54799721886077</v>
      </c>
    </row>
    <row r="476" spans="3:9" ht="12.75">
      <c r="C476">
        <f t="shared" si="56"/>
        <v>156</v>
      </c>
      <c r="D476" s="10">
        <f t="shared" si="57"/>
        <v>15.958799999999957</v>
      </c>
      <c r="E476" s="5">
        <f t="shared" si="61"/>
        <v>-0.9510565162951937</v>
      </c>
      <c r="F476" s="6">
        <f t="shared" si="58"/>
        <v>-0.809016994374941</v>
      </c>
      <c r="G476" s="74">
        <f t="shared" si="59"/>
        <v>-29469230.11643146</v>
      </c>
      <c r="H476" s="76">
        <f t="shared" si="60"/>
        <v>6.973743889169693E-10</v>
      </c>
      <c r="I476" s="74">
        <f aca="true" t="shared" si="62" ref="I476:I539">LOG10(H476)*10</f>
        <v>-91.56534006137379</v>
      </c>
    </row>
    <row r="477" spans="3:9" ht="12.75">
      <c r="C477">
        <f t="shared" si="56"/>
        <v>157</v>
      </c>
      <c r="D477" s="10">
        <f t="shared" si="57"/>
        <v>16.061099999999957</v>
      </c>
      <c r="E477" s="5">
        <f t="shared" si="61"/>
        <v>-0.8090169943750227</v>
      </c>
      <c r="F477" s="6">
        <f t="shared" si="58"/>
        <v>-0.8241261886220096</v>
      </c>
      <c r="G477" s="74">
        <f t="shared" si="59"/>
        <v>-28579405.18574067</v>
      </c>
      <c r="H477" s="76">
        <f t="shared" si="60"/>
        <v>5.567650709833988E-10</v>
      </c>
      <c r="I477" s="74">
        <f t="shared" si="62"/>
        <v>-92.54328018287924</v>
      </c>
    </row>
    <row r="478" spans="3:9" ht="12.75">
      <c r="C478">
        <f t="shared" si="56"/>
        <v>158</v>
      </c>
      <c r="D478" s="10">
        <f t="shared" si="57"/>
        <v>16.163399999999957</v>
      </c>
      <c r="E478" s="5">
        <f t="shared" si="61"/>
        <v>-0.587785252292581</v>
      </c>
      <c r="F478" s="6">
        <f t="shared" si="58"/>
        <v>-0.8386705679454178</v>
      </c>
      <c r="G478" s="74">
        <f t="shared" si="59"/>
        <v>-27656126.81435562</v>
      </c>
      <c r="H478" s="76">
        <f t="shared" si="60"/>
        <v>3.2502225040161503E-10</v>
      </c>
      <c r="I478" s="74">
        <f t="shared" si="62"/>
        <v>-94.8808690703383</v>
      </c>
    </row>
    <row r="479" spans="3:9" ht="12.75">
      <c r="C479">
        <f t="shared" si="56"/>
        <v>159</v>
      </c>
      <c r="D479" s="10">
        <f t="shared" si="57"/>
        <v>16.265699999999956</v>
      </c>
      <c r="E479" s="5">
        <f t="shared" si="61"/>
        <v>-0.30901699437507263</v>
      </c>
      <c r="F479" s="6">
        <f t="shared" si="58"/>
        <v>-0.8526401643540863</v>
      </c>
      <c r="G479" s="74">
        <f t="shared" si="59"/>
        <v>-26699783.051014543</v>
      </c>
      <c r="H479" s="76">
        <f t="shared" si="60"/>
        <v>9.962227841664922E-11</v>
      </c>
      <c r="I479" s="74">
        <f t="shared" si="62"/>
        <v>-100.01643529934866</v>
      </c>
    </row>
    <row r="480" spans="3:9" ht="12.75">
      <c r="C480">
        <f t="shared" si="56"/>
        <v>160</v>
      </c>
      <c r="D480" s="10">
        <f t="shared" si="57"/>
        <v>16.367999999999956</v>
      </c>
      <c r="E480" s="5">
        <f t="shared" si="61"/>
        <v>-1.2985792996467183E-13</v>
      </c>
      <c r="F480" s="6">
        <f t="shared" si="58"/>
        <v>-0.866025403784433</v>
      </c>
      <c r="G480" s="74">
        <f t="shared" si="59"/>
        <v>-25710794.276979294</v>
      </c>
      <c r="H480" s="76">
        <f t="shared" si="60"/>
        <v>1.957234495893592E-35</v>
      </c>
      <c r="I480" s="74">
        <f t="shared" si="62"/>
        <v>-347.08357138485263</v>
      </c>
    </row>
    <row r="481" spans="3:9" ht="12.75">
      <c r="C481">
        <f t="shared" si="56"/>
        <v>161</v>
      </c>
      <c r="D481" s="10">
        <f t="shared" si="57"/>
        <v>16.470299999999956</v>
      </c>
      <c r="E481" s="5">
        <f t="shared" si="61"/>
        <v>0.30901699437481883</v>
      </c>
      <c r="F481" s="6">
        <f t="shared" si="58"/>
        <v>-0.8788171126619597</v>
      </c>
      <c r="G481" s="74">
        <f t="shared" si="59"/>
        <v>-24689613.079017777</v>
      </c>
      <c r="H481" s="76">
        <f t="shared" si="60"/>
        <v>1.2376812281880886E-10</v>
      </c>
      <c r="I481" s="74">
        <f t="shared" si="62"/>
        <v>-99.07391195918066</v>
      </c>
    </row>
    <row r="482" spans="3:9" ht="12.75">
      <c r="C482">
        <f t="shared" si="56"/>
        <v>162</v>
      </c>
      <c r="D482" s="10">
        <f t="shared" si="57"/>
        <v>16.572599999999955</v>
      </c>
      <c r="E482" s="5">
        <f t="shared" si="61"/>
        <v>0.5877852522923652</v>
      </c>
      <c r="F482" s="6">
        <f t="shared" si="58"/>
        <v>-0.8910065241883626</v>
      </c>
      <c r="G482" s="74">
        <f t="shared" si="59"/>
        <v>-23636724.09357577</v>
      </c>
      <c r="H482" s="76">
        <f t="shared" si="60"/>
        <v>5.022271664335024E-10</v>
      </c>
      <c r="I482" s="74">
        <f t="shared" si="62"/>
        <v>-92.99099799163791</v>
      </c>
    </row>
    <row r="483" spans="3:9" ht="12.75">
      <c r="C483">
        <f t="shared" si="56"/>
        <v>163</v>
      </c>
      <c r="D483" s="10">
        <f t="shared" si="57"/>
        <v>16.674899999999955</v>
      </c>
      <c r="E483" s="5">
        <f t="shared" si="61"/>
        <v>0.8090169943748701</v>
      </c>
      <c r="F483" s="6">
        <f t="shared" si="58"/>
        <v>-0.9025852843498556</v>
      </c>
      <c r="G483" s="74">
        <f t="shared" si="59"/>
        <v>-22552643.8221395</v>
      </c>
      <c r="H483" s="76">
        <f t="shared" si="60"/>
        <v>1.0724387501520874E-09</v>
      </c>
      <c r="I483" s="74">
        <f t="shared" si="62"/>
        <v>-89.69627502155419</v>
      </c>
    </row>
    <row r="484" spans="3:9" ht="12.75">
      <c r="C484">
        <f t="shared" si="56"/>
        <v>164</v>
      </c>
      <c r="D484" s="10">
        <f t="shared" si="57"/>
        <v>16.777199999999954</v>
      </c>
      <c r="E484" s="5">
        <f t="shared" si="61"/>
        <v>0.9510565162951112</v>
      </c>
      <c r="F484" s="6">
        <f t="shared" si="58"/>
        <v>-0.9135454576425959</v>
      </c>
      <c r="G484" s="74">
        <f t="shared" si="59"/>
        <v>-21437920.417813838</v>
      </c>
      <c r="H484" s="76">
        <f t="shared" si="60"/>
        <v>1.680286356696593E-09</v>
      </c>
      <c r="I484" s="74">
        <f t="shared" si="62"/>
        <v>-87.74616698907758</v>
      </c>
    </row>
    <row r="485" spans="3:9" ht="12.75">
      <c r="C485">
        <f t="shared" si="56"/>
        <v>165</v>
      </c>
      <c r="D485" s="10">
        <f t="shared" si="57"/>
        <v>16.879499999999954</v>
      </c>
      <c r="E485" s="5">
        <f t="shared" si="61"/>
        <v>1</v>
      </c>
      <c r="F485" s="6">
        <f t="shared" si="58"/>
        <v>-0.9238795325112821</v>
      </c>
      <c r="G485" s="74">
        <f t="shared" si="59"/>
        <v>-20293133.443166185</v>
      </c>
      <c r="H485" s="76">
        <f t="shared" si="60"/>
        <v>2.1203526783065855E-09</v>
      </c>
      <c r="I485" s="74">
        <f t="shared" si="62"/>
        <v>-86.73591896852543</v>
      </c>
    </row>
    <row r="486" spans="3:9" ht="12.75">
      <c r="C486">
        <f aca="true" t="shared" si="63" ref="C486:C522">1+C485</f>
        <v>166</v>
      </c>
      <c r="D486" s="10">
        <f aca="true" t="shared" si="64" ref="D486:D522">D485+df</f>
        <v>16.981799999999954</v>
      </c>
      <c r="E486" s="5">
        <f t="shared" si="61"/>
        <v>0.951056516295197</v>
      </c>
      <c r="F486" s="6">
        <f aca="true" t="shared" si="65" ref="F486:F522">SIN((PI()*fakt*D486)/(2*fs_2*fakt))</f>
        <v>-0.9335804264971974</v>
      </c>
      <c r="G486" s="74">
        <f t="shared" si="59"/>
        <v>-19118893.599411108</v>
      </c>
      <c r="H486" s="76">
        <f t="shared" si="60"/>
        <v>2.2063085482343296E-09</v>
      </c>
      <c r="I486" s="74">
        <f t="shared" si="62"/>
        <v>-86.56333752355823</v>
      </c>
    </row>
    <row r="487" spans="3:9" ht="12.75">
      <c r="C487">
        <f t="shared" si="63"/>
        <v>167</v>
      </c>
      <c r="D487" s="10">
        <f t="shared" si="64"/>
        <v>17.084099999999953</v>
      </c>
      <c r="E487" s="5">
        <f t="shared" si="61"/>
        <v>0.8090169943750332</v>
      </c>
      <c r="F487" s="6">
        <f t="shared" si="65"/>
        <v>-0.9426414910921741</v>
      </c>
      <c r="G487" s="74">
        <f t="shared" si="59"/>
        <v>-17915842.427033793</v>
      </c>
      <c r="H487" s="76">
        <f t="shared" si="60"/>
        <v>1.8535724165836165E-09</v>
      </c>
      <c r="I487" s="74">
        <f t="shared" si="62"/>
        <v>-87.31990442001131</v>
      </c>
    </row>
    <row r="488" spans="3:9" ht="12.75">
      <c r="C488">
        <f t="shared" si="63"/>
        <v>168</v>
      </c>
      <c r="D488" s="10">
        <f t="shared" si="64"/>
        <v>17.186399999999953</v>
      </c>
      <c r="E488" s="5">
        <f t="shared" si="61"/>
        <v>0.5877852522925897</v>
      </c>
      <c r="F488" s="6">
        <f t="shared" si="65"/>
        <v>-0.9510565162951496</v>
      </c>
      <c r="G488" s="74">
        <f t="shared" si="59"/>
        <v>-16684651.97797628</v>
      </c>
      <c r="H488" s="76">
        <f t="shared" si="60"/>
        <v>1.1483951533768037E-09</v>
      </c>
      <c r="I488" s="74">
        <f t="shared" si="62"/>
        <v>-89.39908649044001</v>
      </c>
    </row>
    <row r="489" spans="3:9" ht="12.75">
      <c r="C489">
        <f t="shared" si="63"/>
        <v>169</v>
      </c>
      <c r="D489" s="10">
        <f t="shared" si="64"/>
        <v>17.288699999999952</v>
      </c>
      <c r="E489" s="5">
        <f t="shared" si="61"/>
        <v>0.30901699437508284</v>
      </c>
      <c r="F489" s="6">
        <f t="shared" si="65"/>
        <v>-0.9588197348681895</v>
      </c>
      <c r="G489" s="74">
        <f t="shared" si="59"/>
        <v>-15426024.459534822</v>
      </c>
      <c r="H489" s="76">
        <f t="shared" si="60"/>
        <v>3.7740379176797674E-10</v>
      </c>
      <c r="I489" s="74">
        <f t="shared" si="62"/>
        <v>-94.23193740801621</v>
      </c>
    </row>
    <row r="490" spans="3:9" ht="12.75">
      <c r="C490">
        <f t="shared" si="63"/>
        <v>170</v>
      </c>
      <c r="D490" s="10">
        <f t="shared" si="64"/>
        <v>17.390999999999952</v>
      </c>
      <c r="E490" s="5">
        <f t="shared" si="61"/>
        <v>1.477440132041652E-13</v>
      </c>
      <c r="F490" s="6">
        <f t="shared" si="65"/>
        <v>-0.9659258262890651</v>
      </c>
      <c r="G490" s="74">
        <f t="shared" si="59"/>
        <v>-14140691.85014004</v>
      </c>
      <c r="H490" s="76">
        <f t="shared" si="60"/>
        <v>1.0419374705627723E-34</v>
      </c>
      <c r="I490" s="74">
        <f t="shared" si="62"/>
        <v>-339.8215834342074</v>
      </c>
    </row>
    <row r="491" spans="3:9" ht="12.75">
      <c r="C491">
        <f t="shared" si="63"/>
        <v>171</v>
      </c>
      <c r="D491" s="10">
        <f t="shared" si="64"/>
        <v>17.49329999999995</v>
      </c>
      <c r="E491" s="5">
        <f t="shared" si="61"/>
        <v>-0.30901699437480856</v>
      </c>
      <c r="F491" s="6">
        <f t="shared" si="65"/>
        <v>-0.9723699203976736</v>
      </c>
      <c r="G491" s="74">
        <f t="shared" si="59"/>
        <v>-12829415.487217365</v>
      </c>
      <c r="H491" s="76">
        <f t="shared" si="60"/>
        <v>5.611638071849933E-10</v>
      </c>
      <c r="I491" s="74">
        <f t="shared" si="62"/>
        <v>-92.50910346992781</v>
      </c>
    </row>
    <row r="492" spans="3:9" ht="12.75">
      <c r="C492">
        <f t="shared" si="63"/>
        <v>172</v>
      </c>
      <c r="D492" s="10">
        <f t="shared" si="64"/>
        <v>17.59559999999995</v>
      </c>
      <c r="E492" s="5">
        <f t="shared" si="61"/>
        <v>-0.5877852522923565</v>
      </c>
      <c r="F492" s="6">
        <f t="shared" si="65"/>
        <v>-0.9781476007338029</v>
      </c>
      <c r="G492" s="74">
        <f t="shared" si="59"/>
        <v>-11492985.627348296</v>
      </c>
      <c r="H492" s="76">
        <f t="shared" si="60"/>
        <v>2.5600949039327205E-09</v>
      </c>
      <c r="I492" s="74">
        <f t="shared" si="62"/>
        <v>-85.9174393488724</v>
      </c>
    </row>
    <row r="493" spans="3:9" ht="12.75">
      <c r="C493">
        <f t="shared" si="63"/>
        <v>173</v>
      </c>
      <c r="D493" s="10">
        <f t="shared" si="64"/>
        <v>17.69789999999995</v>
      </c>
      <c r="E493" s="5">
        <f t="shared" si="61"/>
        <v>-0.8090169943748595</v>
      </c>
      <c r="F493" s="6">
        <f t="shared" si="65"/>
        <v>-0.9832549075639523</v>
      </c>
      <c r="G493" s="74">
        <f t="shared" si="59"/>
        <v>-10132220.978978584</v>
      </c>
      <c r="H493" s="76">
        <f t="shared" si="60"/>
        <v>6.3054177117996595E-09</v>
      </c>
      <c r="I493" s="74">
        <f t="shared" si="62"/>
        <v>-82.00286137652263</v>
      </c>
    </row>
    <row r="494" spans="3:9" ht="12.75">
      <c r="C494">
        <f t="shared" si="63"/>
        <v>174</v>
      </c>
      <c r="D494" s="10">
        <f t="shared" si="64"/>
        <v>17.80019999999995</v>
      </c>
      <c r="E494" s="5">
        <f t="shared" si="61"/>
        <v>-0.9510565162951079</v>
      </c>
      <c r="F494" s="6">
        <f t="shared" si="65"/>
        <v>-0.9876883405951358</v>
      </c>
      <c r="G494" s="74">
        <f t="shared" si="59"/>
        <v>-8747968.207941668</v>
      </c>
      <c r="H494" s="76">
        <f t="shared" si="60"/>
        <v>1.1795429163833897E-08</v>
      </c>
      <c r="I494" s="74">
        <f t="shared" si="62"/>
        <v>-79.2828625315955</v>
      </c>
    </row>
    <row r="495" spans="3:9" ht="12.75">
      <c r="C495">
        <f t="shared" si="63"/>
        <v>175</v>
      </c>
      <c r="D495" s="10">
        <f t="shared" si="64"/>
        <v>17.90249999999995</v>
      </c>
      <c r="E495" s="5">
        <f t="shared" si="61"/>
        <v>-1</v>
      </c>
      <c r="F495" s="6">
        <f t="shared" si="65"/>
        <v>-0.9914448613738088</v>
      </c>
      <c r="G495" s="74">
        <f t="shared" si="59"/>
        <v>-7341101.416091307</v>
      </c>
      <c r="H495" s="76">
        <f t="shared" si="60"/>
        <v>1.865908394031024E-08</v>
      </c>
      <c r="I495" s="74">
        <f t="shared" si="62"/>
        <v>-77.29109681566695</v>
      </c>
    </row>
    <row r="496" spans="3:9" ht="12.75">
      <c r="C496">
        <f t="shared" si="63"/>
        <v>176</v>
      </c>
      <c r="D496" s="10">
        <f t="shared" si="64"/>
        <v>18.00479999999995</v>
      </c>
      <c r="E496" s="5">
        <f t="shared" si="61"/>
        <v>-0.9510565162952004</v>
      </c>
      <c r="F496" s="6">
        <f t="shared" si="65"/>
        <v>-0.994521895368272</v>
      </c>
      <c r="G496" s="74">
        <f t="shared" si="59"/>
        <v>-5912521.593360163</v>
      </c>
      <c r="H496" s="76">
        <f t="shared" si="60"/>
        <v>2.618011217506718E-08</v>
      </c>
      <c r="I496" s="74">
        <f t="shared" si="62"/>
        <v>-75.8202849694079</v>
      </c>
    </row>
    <row r="497" spans="3:9" ht="12.75">
      <c r="C497">
        <f t="shared" si="63"/>
        <v>177</v>
      </c>
      <c r="D497" s="10">
        <f t="shared" si="64"/>
        <v>18.10709999999995</v>
      </c>
      <c r="E497" s="5">
        <f t="shared" si="61"/>
        <v>-0.8090169943750354</v>
      </c>
      <c r="F497" s="6">
        <f t="shared" si="65"/>
        <v>-0.996917333733127</v>
      </c>
      <c r="G497" s="74">
        <f t="shared" si="59"/>
        <v>-4463156.043584541</v>
      </c>
      <c r="H497" s="76">
        <f t="shared" si="60"/>
        <v>3.340604602370651E-08</v>
      </c>
      <c r="I497" s="74">
        <f t="shared" si="62"/>
        <v>-74.76174924891832</v>
      </c>
    </row>
    <row r="498" spans="3:9" ht="12.75">
      <c r="C498">
        <f t="shared" si="63"/>
        <v>178</v>
      </c>
      <c r="D498" s="10">
        <f t="shared" si="64"/>
        <v>18.20939999999995</v>
      </c>
      <c r="E498" s="5">
        <f t="shared" si="61"/>
        <v>-0.5877852522925927</v>
      </c>
      <c r="F498" s="6">
        <f t="shared" si="65"/>
        <v>-0.9986295347545732</v>
      </c>
      <c r="G498" s="74">
        <f t="shared" si="59"/>
        <v>-2993957.7844598643</v>
      </c>
      <c r="H498" s="76">
        <f t="shared" si="60"/>
        <v>3.932153581511185E-08</v>
      </c>
      <c r="I498" s="74">
        <f t="shared" si="62"/>
        <v>-74.05369527894774</v>
      </c>
    </row>
    <row r="499" spans="3:9" ht="12.75">
      <c r="C499">
        <f t="shared" si="63"/>
        <v>179</v>
      </c>
      <c r="D499" s="10">
        <f t="shared" si="64"/>
        <v>18.31169999999995</v>
      </c>
      <c r="E499" s="5">
        <f t="shared" si="61"/>
        <v>-0.3090169943750999</v>
      </c>
      <c r="F499" s="6">
        <f t="shared" si="65"/>
        <v>-0.9996573249755569</v>
      </c>
      <c r="G499" s="74">
        <f t="shared" si="59"/>
        <v>-1505904.9220128779</v>
      </c>
      <c r="H499" s="76">
        <f t="shared" si="60"/>
        <v>4.304746301580282E-08</v>
      </c>
      <c r="I499" s="74">
        <f t="shared" si="62"/>
        <v>-73.66052438419476</v>
      </c>
    </row>
    <row r="500" spans="3:9" ht="12.75">
      <c r="C500">
        <f t="shared" si="63"/>
        <v>180</v>
      </c>
      <c r="D500" s="10">
        <f t="shared" si="64"/>
        <v>18.413999999999948</v>
      </c>
      <c r="E500" s="5">
        <f t="shared" si="61"/>
        <v>-1.5852466908605756E-13</v>
      </c>
      <c r="F500" s="6">
        <f t="shared" si="65"/>
        <v>-1</v>
      </c>
      <c r="G500" s="74">
        <f t="shared" si="59"/>
        <v>-7.813384209784526E-07</v>
      </c>
      <c r="H500" s="76">
        <f t="shared" si="60"/>
        <v>4.211055674151893E-08</v>
      </c>
      <c r="I500" s="74">
        <f t="shared" si="62"/>
        <v>-73.75609016756626</v>
      </c>
    </row>
    <row r="501" spans="3:9" ht="12.75">
      <c r="C501">
        <f t="shared" si="63"/>
        <v>181</v>
      </c>
      <c r="D501" s="10">
        <f t="shared" si="64"/>
        <v>18.516299999999948</v>
      </c>
      <c r="E501" s="5">
        <f t="shared" si="61"/>
        <v>0.30901699437479835</v>
      </c>
      <c r="F501" s="6">
        <f t="shared" si="65"/>
        <v>-0.9996573249755576</v>
      </c>
      <c r="G501" s="74">
        <f t="shared" si="59"/>
        <v>1522730.6753298868</v>
      </c>
      <c r="H501" s="76">
        <f t="shared" si="60"/>
        <v>4.210139380633967E-08</v>
      </c>
      <c r="I501" s="74">
        <f t="shared" si="62"/>
        <v>-73.75703526198009</v>
      </c>
    </row>
    <row r="502" spans="3:9" ht="12.75">
      <c r="C502">
        <f t="shared" si="63"/>
        <v>182</v>
      </c>
      <c r="D502" s="10">
        <f t="shared" si="64"/>
        <v>18.618599999999947</v>
      </c>
      <c r="E502" s="5">
        <f t="shared" si="61"/>
        <v>0.587785252292342</v>
      </c>
      <c r="F502" s="6">
        <f t="shared" si="65"/>
        <v>-0.9986295347545746</v>
      </c>
      <c r="G502" s="74">
        <f aca="true" t="shared" si="66" ref="G502:G522">PI()*D502*fakt*COS((PI()*fakt*D502)/(2*fs_2*fakt))</f>
        <v>3061237.734670867</v>
      </c>
      <c r="H502" s="76">
        <f t="shared" si="60"/>
        <v>3.7612110275517135E-08</v>
      </c>
      <c r="I502" s="74">
        <f t="shared" si="62"/>
        <v>-74.24672299247058</v>
      </c>
    </row>
    <row r="503" spans="3:9" ht="12.75">
      <c r="C503">
        <f t="shared" si="63"/>
        <v>183</v>
      </c>
      <c r="D503" s="10">
        <f t="shared" si="64"/>
        <v>18.720899999999947</v>
      </c>
      <c r="E503" s="5">
        <f t="shared" si="61"/>
        <v>0.8090169943748532</v>
      </c>
      <c r="F503" s="6">
        <f t="shared" si="65"/>
        <v>-0.9969173337331291</v>
      </c>
      <c r="G503" s="74">
        <f t="shared" si="66"/>
        <v>4614449.468789213</v>
      </c>
      <c r="H503" s="76">
        <f t="shared" si="60"/>
        <v>3.125139645486437E-08</v>
      </c>
      <c r="I503" s="74">
        <f t="shared" si="62"/>
        <v>-75.05130571628973</v>
      </c>
    </row>
    <row r="504" spans="3:9" ht="12.75">
      <c r="C504">
        <f t="shared" si="63"/>
        <v>184</v>
      </c>
      <c r="D504" s="10">
        <f t="shared" si="64"/>
        <v>18.823199999999947</v>
      </c>
      <c r="E504" s="5">
        <f t="shared" si="61"/>
        <v>0.9510565162951046</v>
      </c>
      <c r="F504" s="6">
        <f t="shared" si="65"/>
        <v>-0.9945218953682747</v>
      </c>
      <c r="G504" s="74">
        <f t="shared" si="66"/>
        <v>6181272.574874946</v>
      </c>
      <c r="H504" s="76">
        <f t="shared" si="60"/>
        <v>2.3953070496666436E-08</v>
      </c>
      <c r="I504" s="74">
        <f t="shared" si="62"/>
        <v>-76.20638807331424</v>
      </c>
    </row>
    <row r="505" spans="3:9" ht="12.75">
      <c r="C505">
        <f t="shared" si="63"/>
        <v>185</v>
      </c>
      <c r="D505" s="10">
        <f t="shared" si="64"/>
        <v>18.925499999999946</v>
      </c>
      <c r="E505" s="5">
        <f t="shared" si="61"/>
        <v>1</v>
      </c>
      <c r="F505" s="6">
        <f t="shared" si="65"/>
        <v>-0.9914448613738123</v>
      </c>
      <c r="G505" s="74">
        <f t="shared" si="66"/>
        <v>7760592.925580645</v>
      </c>
      <c r="H505" s="76">
        <f t="shared" si="60"/>
        <v>1.669640454849495E-08</v>
      </c>
      <c r="I505" s="74">
        <f t="shared" si="62"/>
        <v>-77.77377040999951</v>
      </c>
    </row>
    <row r="506" spans="3:9" ht="12.75">
      <c r="C506">
        <f t="shared" si="63"/>
        <v>186</v>
      </c>
      <c r="D506" s="10">
        <f t="shared" si="64"/>
        <v>19.027799999999946</v>
      </c>
      <c r="E506" s="5">
        <f t="shared" si="61"/>
        <v>0.9510565162952037</v>
      </c>
      <c r="F506" s="6">
        <f t="shared" si="65"/>
        <v>-0.98768834059514</v>
      </c>
      <c r="G506" s="74">
        <f t="shared" si="66"/>
        <v>9351276.360211913</v>
      </c>
      <c r="H506" s="76">
        <f t="shared" si="60"/>
        <v>1.0322534783340036E-08</v>
      </c>
      <c r="I506" s="74">
        <f t="shared" si="62"/>
        <v>-79.86213645029943</v>
      </c>
    </row>
    <row r="507" spans="3:9" ht="12.75">
      <c r="C507">
        <f t="shared" si="63"/>
        <v>187</v>
      </c>
      <c r="D507" s="10">
        <f t="shared" si="64"/>
        <v>19.130099999999945</v>
      </c>
      <c r="E507" s="5">
        <f t="shared" si="61"/>
        <v>0.8090169943750417</v>
      </c>
      <c r="F507" s="6">
        <f t="shared" si="65"/>
        <v>-0.9832549075639572</v>
      </c>
      <c r="G507" s="74">
        <f t="shared" si="66"/>
        <v>10952169.497507047</v>
      </c>
      <c r="H507" s="76">
        <f t="shared" si="60"/>
        <v>5.396632637381507E-09</v>
      </c>
      <c r="I507" s="74">
        <f t="shared" si="62"/>
        <v>-82.67877144467343</v>
      </c>
    </row>
    <row r="508" spans="3:9" ht="12.75">
      <c r="C508">
        <f t="shared" si="63"/>
        <v>188</v>
      </c>
      <c r="D508" s="10">
        <f t="shared" si="64"/>
        <v>19.232399999999945</v>
      </c>
      <c r="E508" s="5">
        <f t="shared" si="61"/>
        <v>0.5877852522926073</v>
      </c>
      <c r="F508" s="6">
        <f t="shared" si="65"/>
        <v>-0.9781476007338086</v>
      </c>
      <c r="G508" s="74">
        <f t="shared" si="66"/>
        <v>12562100.569425609</v>
      </c>
      <c r="H508" s="76">
        <f t="shared" si="60"/>
        <v>2.1428770834662286E-09</v>
      </c>
      <c r="I508" s="74">
        <f t="shared" si="62"/>
        <v>-86.69002739599016</v>
      </c>
    </row>
    <row r="509" spans="3:9" ht="12.75">
      <c r="C509">
        <f t="shared" si="63"/>
        <v>189</v>
      </c>
      <c r="D509" s="10">
        <f t="shared" si="64"/>
        <v>19.334699999999945</v>
      </c>
      <c r="E509" s="5">
        <f t="shared" si="61"/>
        <v>0.3090169943751034</v>
      </c>
      <c r="F509" s="6">
        <f t="shared" si="65"/>
        <v>-0.9723699203976801</v>
      </c>
      <c r="G509" s="74">
        <f t="shared" si="66"/>
        <v>14179880.27534386</v>
      </c>
      <c r="H509" s="76">
        <f t="shared" si="60"/>
        <v>4.5936538411387517E-10</v>
      </c>
      <c r="I509" s="74">
        <f t="shared" si="62"/>
        <v>-93.37841734554024</v>
      </c>
    </row>
    <row r="510" spans="3:9" ht="12.75">
      <c r="C510">
        <f t="shared" si="63"/>
        <v>190</v>
      </c>
      <c r="D510" s="10">
        <f t="shared" si="64"/>
        <v>19.436999999999944</v>
      </c>
      <c r="E510" s="5">
        <f t="shared" si="61"/>
        <v>1.6219989761034892E-13</v>
      </c>
      <c r="F510" s="6">
        <f t="shared" si="65"/>
        <v>-0.9659258262890721</v>
      </c>
      <c r="G510" s="74">
        <f t="shared" si="66"/>
        <v>15804302.656037277</v>
      </c>
      <c r="H510" s="76">
        <f t="shared" si="60"/>
        <v>1.0053416276028063E-34</v>
      </c>
      <c r="I510" s="74">
        <f t="shared" si="62"/>
        <v>-339.9768633449082</v>
      </c>
    </row>
    <row r="511" spans="3:9" ht="12.75">
      <c r="C511">
        <f t="shared" si="63"/>
        <v>191</v>
      </c>
      <c r="D511" s="10">
        <f t="shared" si="64"/>
        <v>19.539299999999944</v>
      </c>
      <c r="E511" s="5">
        <f t="shared" si="61"/>
        <v>-0.3090169943747881</v>
      </c>
      <c r="F511" s="6">
        <f t="shared" si="65"/>
        <v>-0.9588197348681972</v>
      </c>
      <c r="G511" s="74">
        <f t="shared" si="66"/>
        <v>17434145.98680995</v>
      </c>
      <c r="H511" s="76">
        <f t="shared" si="60"/>
        <v>2.954696882395428E-10</v>
      </c>
      <c r="I511" s="74">
        <f t="shared" si="62"/>
        <v>-95.29487066070472</v>
      </c>
    </row>
    <row r="512" spans="3:9" ht="12.75">
      <c r="C512">
        <f t="shared" si="63"/>
        <v>192</v>
      </c>
      <c r="D512" s="10">
        <f t="shared" si="64"/>
        <v>19.641599999999944</v>
      </c>
      <c r="E512" s="5">
        <f t="shared" si="61"/>
        <v>-0.5877852522923332</v>
      </c>
      <c r="F512" s="6">
        <f t="shared" si="65"/>
        <v>-0.951056516295158</v>
      </c>
      <c r="G512" s="74">
        <f t="shared" si="66"/>
        <v>19068173.68911416</v>
      </c>
      <c r="H512" s="76">
        <f t="shared" si="60"/>
        <v>8.792400393035098E-10</v>
      </c>
      <c r="I512" s="74">
        <f t="shared" si="62"/>
        <v>-90.55892542999675</v>
      </c>
    </row>
    <row r="513" spans="3:9" ht="12.75">
      <c r="C513">
        <f t="shared" si="63"/>
        <v>193</v>
      </c>
      <c r="D513" s="10">
        <f t="shared" si="64"/>
        <v>19.743899999999943</v>
      </c>
      <c r="E513" s="5">
        <f t="shared" si="61"/>
        <v>-0.8090169943748469</v>
      </c>
      <c r="F513" s="6">
        <f t="shared" si="65"/>
        <v>-0.9426414910921832</v>
      </c>
      <c r="G513" s="74">
        <f t="shared" si="66"/>
        <v>20705135.25998358</v>
      </c>
      <c r="H513" s="76">
        <f t="shared" si="60"/>
        <v>1.3878031927323033E-09</v>
      </c>
      <c r="I513" s="74">
        <f t="shared" si="62"/>
        <v>-88.57672117721636</v>
      </c>
    </row>
    <row r="514" spans="3:9" ht="12.75">
      <c r="C514">
        <f t="shared" si="63"/>
        <v>194</v>
      </c>
      <c r="D514" s="10">
        <f t="shared" si="64"/>
        <v>19.846199999999943</v>
      </c>
      <c r="E514" s="5">
        <f t="shared" si="61"/>
        <v>-0.951056516295099</v>
      </c>
      <c r="F514" s="6">
        <f t="shared" si="65"/>
        <v>-0.9335804264972071</v>
      </c>
      <c r="G514" s="74">
        <f t="shared" si="66"/>
        <v>22343767.21858731</v>
      </c>
      <c r="H514" s="76">
        <f t="shared" si="60"/>
        <v>1.615395853840538E-09</v>
      </c>
      <c r="I514" s="74">
        <f t="shared" si="62"/>
        <v>-87.91721036136184</v>
      </c>
    </row>
    <row r="515" spans="3:9" ht="12.75">
      <c r="C515">
        <f t="shared" si="63"/>
        <v>195</v>
      </c>
      <c r="D515" s="10">
        <f t="shared" si="64"/>
        <v>19.948499999999942</v>
      </c>
      <c r="E515" s="5">
        <f t="shared" si="61"/>
        <v>-1</v>
      </c>
      <c r="F515" s="6">
        <f t="shared" si="65"/>
        <v>-0.9238795325112924</v>
      </c>
      <c r="G515" s="74">
        <f t="shared" si="66"/>
        <v>23982794.069194835</v>
      </c>
      <c r="H515" s="76">
        <f t="shared" si="60"/>
        <v>1.5181223318055388E-09</v>
      </c>
      <c r="I515" s="74">
        <f t="shared" si="62"/>
        <v>-88.18693231149697</v>
      </c>
    </row>
    <row r="516" spans="3:9" ht="12.75">
      <c r="C516">
        <f t="shared" si="63"/>
        <v>196</v>
      </c>
      <c r="D516" s="10">
        <f t="shared" si="64"/>
        <v>20.050799999999942</v>
      </c>
      <c r="E516" s="5">
        <f t="shared" si="61"/>
        <v>-0.9510565162952092</v>
      </c>
      <c r="F516" s="6">
        <f t="shared" si="65"/>
        <v>-0.9135454576426072</v>
      </c>
      <c r="G516" s="74">
        <f t="shared" si="66"/>
        <v>25620929.279824685</v>
      </c>
      <c r="H516" s="76">
        <f t="shared" si="60"/>
        <v>1.176410398004156E-09</v>
      </c>
      <c r="I516" s="74">
        <f t="shared" si="62"/>
        <v>-89.2944114552516</v>
      </c>
    </row>
    <row r="517" spans="3:9" ht="12.75">
      <c r="C517">
        <f t="shared" si="63"/>
        <v>197</v>
      </c>
      <c r="D517" s="10">
        <f t="shared" si="64"/>
        <v>20.15309999999994</v>
      </c>
      <c r="E517" s="5">
        <f t="shared" si="61"/>
        <v>-0.8090169943750523</v>
      </c>
      <c r="F517" s="6">
        <f t="shared" si="65"/>
        <v>-0.9025852843498673</v>
      </c>
      <c r="G517" s="74">
        <f t="shared" si="66"/>
        <v>27256876.275835764</v>
      </c>
      <c r="H517" s="76">
        <f t="shared" si="60"/>
        <v>7.342014778223511E-10</v>
      </c>
      <c r="I517" s="74">
        <f t="shared" si="62"/>
        <v>-91.34184745670433</v>
      </c>
    </row>
    <row r="518" spans="3:9" ht="12.75">
      <c r="C518">
        <f t="shared" si="63"/>
        <v>198</v>
      </c>
      <c r="D518" s="10">
        <f t="shared" si="64"/>
        <v>20.25539999999994</v>
      </c>
      <c r="E518" s="5">
        <f t="shared" si="61"/>
        <v>-0.5877852522926159</v>
      </c>
      <c r="F518" s="6">
        <f t="shared" si="65"/>
        <v>-0.8910065241883748</v>
      </c>
      <c r="G518" s="74">
        <f t="shared" si="66"/>
        <v>28889329.447702177</v>
      </c>
      <c r="H518" s="76">
        <f t="shared" si="60"/>
        <v>3.362016568690399E-10</v>
      </c>
      <c r="I518" s="74">
        <f t="shared" si="62"/>
        <v>-94.73400150601164</v>
      </c>
    </row>
    <row r="519" spans="3:9" ht="12.75">
      <c r="C519">
        <f t="shared" si="63"/>
        <v>199</v>
      </c>
      <c r="D519" s="10">
        <f t="shared" si="64"/>
        <v>20.35769999999994</v>
      </c>
      <c r="E519" s="5">
        <f t="shared" si="61"/>
        <v>-0.30901699437512037</v>
      </c>
      <c r="F519" s="6">
        <f t="shared" si="65"/>
        <v>-0.878817112661973</v>
      </c>
      <c r="G519" s="74">
        <f t="shared" si="66"/>
        <v>30516975.172200523</v>
      </c>
      <c r="H519" s="76">
        <f t="shared" si="60"/>
        <v>8.101294188513004E-11</v>
      </c>
      <c r="I519" s="74">
        <f t="shared" si="62"/>
        <v>-100.91445596672872</v>
      </c>
    </row>
    <row r="520" spans="3:9" ht="12.75">
      <c r="C520">
        <f t="shared" si="63"/>
        <v>200</v>
      </c>
      <c r="D520" s="10">
        <f t="shared" si="64"/>
        <v>20.45999999999994</v>
      </c>
      <c r="E520" s="5">
        <f t="shared" si="61"/>
        <v>-1.8008598084984229E-13</v>
      </c>
      <c r="F520" s="6">
        <f t="shared" si="65"/>
        <v>-0.8660254037844466</v>
      </c>
      <c r="G520" s="74">
        <f t="shared" si="66"/>
        <v>32138492.846222606</v>
      </c>
      <c r="H520" s="76">
        <f t="shared" si="60"/>
        <v>2.40904934338809E-35</v>
      </c>
      <c r="I520" s="74">
        <f t="shared" si="62"/>
        <v>-346.1815430446754</v>
      </c>
    </row>
    <row r="521" spans="3:9" ht="12.75">
      <c r="C521">
        <f t="shared" si="63"/>
        <v>201</v>
      </c>
      <c r="D521" s="10">
        <f t="shared" si="64"/>
        <v>20.56229999999994</v>
      </c>
      <c r="E521" s="5">
        <f t="shared" si="61"/>
        <v>0.3090169943747778</v>
      </c>
      <c r="F521" s="6">
        <f t="shared" si="65"/>
        <v>-0.8526401643541005</v>
      </c>
      <c r="G521" s="74">
        <f t="shared" si="66"/>
        <v>33752555.932413116</v>
      </c>
      <c r="H521" s="76">
        <f t="shared" si="60"/>
        <v>6.233882380750007E-11</v>
      </c>
      <c r="I521" s="74">
        <f t="shared" si="62"/>
        <v>-102.05241396135716</v>
      </c>
    </row>
    <row r="522" spans="3:9" ht="12.75">
      <c r="C522">
        <f t="shared" si="63"/>
        <v>202</v>
      </c>
      <c r="D522" s="10">
        <f t="shared" si="64"/>
        <v>20.66459999999994</v>
      </c>
      <c r="E522" s="5">
        <f t="shared" si="61"/>
        <v>0.5877852522923246</v>
      </c>
      <c r="F522" s="6">
        <f t="shared" si="65"/>
        <v>-0.838670567945433</v>
      </c>
      <c r="G522" s="74">
        <f t="shared" si="66"/>
        <v>35357833.01582021</v>
      </c>
      <c r="H522" s="76">
        <f t="shared" si="60"/>
        <v>1.98849511298398E-10</v>
      </c>
      <c r="I522" s="74">
        <f t="shared" si="62"/>
        <v>-97.01475472018558</v>
      </c>
    </row>
    <row r="523" spans="3:9" ht="12.75">
      <c r="C523">
        <f aca="true" t="shared" si="67" ref="C523:C586">1+C522</f>
        <v>203</v>
      </c>
      <c r="D523" s="10">
        <f aca="true" t="shared" si="68" ref="D523:D586">D522+df</f>
        <v>20.76689999999994</v>
      </c>
      <c r="E523" s="5">
        <f t="shared" si="61"/>
        <v>0.8090169943748405</v>
      </c>
      <c r="F523" s="6">
        <f aca="true" t="shared" si="69" ref="F523:F586">SIN((PI()*fakt*D523)/(2*fs_2*fakt))</f>
        <v>-0.8241261886220249</v>
      </c>
      <c r="G523" s="74">
        <f aca="true" t="shared" si="70" ref="G523:G586">PI()*D523*fakt*COS((PI()*fakt*D523)/(2*fs_2*fakt))</f>
        <v>36952988.87073329</v>
      </c>
      <c r="H523" s="76">
        <f t="shared" si="60"/>
        <v>3.3302682022531995E-10</v>
      </c>
      <c r="I523" s="74">
        <f t="shared" si="62"/>
        <v>-94.77520789296028</v>
      </c>
    </row>
    <row r="524" spans="3:9" ht="12.75">
      <c r="C524">
        <f t="shared" si="67"/>
        <v>204</v>
      </c>
      <c r="D524" s="10">
        <f t="shared" si="68"/>
        <v>20.86919999999994</v>
      </c>
      <c r="E524" s="5">
        <f t="shared" si="61"/>
        <v>0.9510565162950979</v>
      </c>
      <c r="F524" s="6">
        <f t="shared" si="69"/>
        <v>-0.8090169943749569</v>
      </c>
      <c r="G524" s="74">
        <f t="shared" si="70"/>
        <v>38536685.536870465</v>
      </c>
      <c r="H524" s="76">
        <f t="shared" si="60"/>
        <v>4.078071686053894E-10</v>
      </c>
      <c r="I524" s="74">
        <f t="shared" si="62"/>
        <v>-93.89545144280291</v>
      </c>
    </row>
    <row r="525" spans="3:9" ht="12.75">
      <c r="C525">
        <f t="shared" si="67"/>
        <v>205</v>
      </c>
      <c r="D525" s="10">
        <f t="shared" si="68"/>
        <v>20.97149999999994</v>
      </c>
      <c r="E525" s="5">
        <f t="shared" si="61"/>
        <v>1</v>
      </c>
      <c r="F525" s="6">
        <f t="shared" si="69"/>
        <v>-0.7933533402912449</v>
      </c>
      <c r="G525" s="74">
        <f t="shared" si="70"/>
        <v>40107583.404068954</v>
      </c>
      <c r="H525" s="76">
        <f t="shared" si="60"/>
        <v>4.00272683071429E-10</v>
      </c>
      <c r="I525" s="74">
        <f t="shared" si="62"/>
        <v>-93.97644047656954</v>
      </c>
    </row>
    <row r="526" spans="3:9" ht="12.75">
      <c r="C526">
        <f t="shared" si="67"/>
        <v>206</v>
      </c>
      <c r="D526" s="10">
        <f t="shared" si="68"/>
        <v>21.073799999999938</v>
      </c>
      <c r="E526" s="5">
        <f t="shared" si="61"/>
        <v>0.9510565162952125</v>
      </c>
      <c r="F526" s="6">
        <f t="shared" si="69"/>
        <v>-0.7771459614569809</v>
      </c>
      <c r="G526" s="74">
        <f t="shared" si="70"/>
        <v>41664342.30461899</v>
      </c>
      <c r="H526" s="76">
        <f t="shared" si="60"/>
        <v>3.219321963292925E-10</v>
      </c>
      <c r="I526" s="74">
        <f t="shared" si="62"/>
        <v>-94.92235587499152</v>
      </c>
    </row>
    <row r="527" spans="3:9" ht="12.75">
      <c r="C527">
        <f t="shared" si="67"/>
        <v>207</v>
      </c>
      <c r="D527" s="10">
        <f t="shared" si="68"/>
        <v>21.176099999999938</v>
      </c>
      <c r="E527" s="5">
        <f t="shared" si="61"/>
        <v>0.8090169943750586</v>
      </c>
      <c r="F527" s="6">
        <f t="shared" si="69"/>
        <v>-0.7604059656000411</v>
      </c>
      <c r="G527" s="74">
        <f t="shared" si="70"/>
        <v>43205622.61237376</v>
      </c>
      <c r="H527" s="76">
        <f t="shared" si="60"/>
        <v>2.0739649752882359E-10</v>
      </c>
      <c r="I527" s="74">
        <f t="shared" si="62"/>
        <v>-96.83198582164667</v>
      </c>
    </row>
    <row r="528" spans="3:9" ht="12.75">
      <c r="C528">
        <f t="shared" si="67"/>
        <v>208</v>
      </c>
      <c r="D528" s="10">
        <f t="shared" si="68"/>
        <v>21.278399999999937</v>
      </c>
      <c r="E528" s="5">
        <f t="shared" si="61"/>
        <v>0.5877852522926247</v>
      </c>
      <c r="F528" s="6">
        <f t="shared" si="69"/>
        <v>-0.7431448254774052</v>
      </c>
      <c r="G528" s="74">
        <f t="shared" si="70"/>
        <v>44730086.347758144</v>
      </c>
      <c r="H528" s="76">
        <f t="shared" si="60"/>
        <v>9.755745168366544E-11</v>
      </c>
      <c r="I528" s="74">
        <f t="shared" si="62"/>
        <v>-100.10739552497057</v>
      </c>
    </row>
    <row r="529" spans="3:9" ht="12.75">
      <c r="C529">
        <f t="shared" si="67"/>
        <v>209</v>
      </c>
      <c r="D529" s="10">
        <f t="shared" si="68"/>
        <v>21.380699999999937</v>
      </c>
      <c r="E529" s="5">
        <f t="shared" si="61"/>
        <v>0.30901699437512387</v>
      </c>
      <c r="F529" s="6">
        <f t="shared" si="69"/>
        <v>-0.7253743710122988</v>
      </c>
      <c r="G529" s="74">
        <f t="shared" si="70"/>
        <v>46236398.28779095</v>
      </c>
      <c r="H529" s="76">
        <f t="shared" si="60"/>
        <v>2.40434499294198E-11</v>
      </c>
      <c r="I529" s="74">
        <f t="shared" si="62"/>
        <v>-106.19003216460797</v>
      </c>
    </row>
    <row r="530" spans="3:9" ht="12.75">
      <c r="C530">
        <f t="shared" si="67"/>
        <v>210</v>
      </c>
      <c r="D530" s="10">
        <f t="shared" si="68"/>
        <v>21.482999999999937</v>
      </c>
      <c r="E530" s="5">
        <f t="shared" si="61"/>
        <v>1.9797206408933565E-13</v>
      </c>
      <c r="F530" s="6">
        <f t="shared" si="69"/>
        <v>-0.7071067811865596</v>
      </c>
      <c r="G530" s="74">
        <f t="shared" si="70"/>
        <v>47723227.08022714</v>
      </c>
      <c r="H530" s="76">
        <f aca="true" t="shared" si="71" ref="H530:H593">fc_boc_2*fakt*((F530*E530)/G530)^2*$I$12</f>
        <v>8.802253132091974E-36</v>
      </c>
      <c r="I530" s="74">
        <f t="shared" si="62"/>
        <v>-350.55406146305904</v>
      </c>
    </row>
    <row r="531" spans="3:9" ht="12.75">
      <c r="C531">
        <f t="shared" si="67"/>
        <v>211</v>
      </c>
      <c r="D531" s="10">
        <f t="shared" si="68"/>
        <v>21.585299999999936</v>
      </c>
      <c r="E531" s="5">
        <f t="shared" si="61"/>
        <v>-0.3090169943747608</v>
      </c>
      <c r="F531" s="6">
        <f t="shared" si="69"/>
        <v>-0.6883545756937662</v>
      </c>
      <c r="G531" s="74">
        <f t="shared" si="70"/>
        <v>49189246.3609211</v>
      </c>
      <c r="H531" s="76">
        <f t="shared" si="71"/>
        <v>1.91304167804003E-11</v>
      </c>
      <c r="I531" s="74">
        <f t="shared" si="62"/>
        <v>-107.18275568213359</v>
      </c>
    </row>
    <row r="532" spans="3:9" ht="12.75">
      <c r="C532">
        <f t="shared" si="67"/>
        <v>212</v>
      </c>
      <c r="D532" s="10">
        <f t="shared" si="68"/>
        <v>21.687599999999936</v>
      </c>
      <c r="E532" s="5">
        <f t="shared" si="61"/>
        <v>-0.5877852522923158</v>
      </c>
      <c r="F532" s="6">
        <f t="shared" si="69"/>
        <v>-0.6691306063588707</v>
      </c>
      <c r="G532" s="74">
        <f t="shared" si="70"/>
        <v>50633135.87350331</v>
      </c>
      <c r="H532" s="76">
        <f t="shared" si="71"/>
        <v>6.17255749193606E-11</v>
      </c>
      <c r="I532" s="74">
        <f t="shared" si="62"/>
        <v>-102.09534856306632</v>
      </c>
    </row>
    <row r="533" spans="3:9" ht="12.75">
      <c r="C533">
        <f t="shared" si="67"/>
        <v>213</v>
      </c>
      <c r="D533" s="10">
        <f t="shared" si="68"/>
        <v>21.789899999999935</v>
      </c>
      <c r="E533" s="5">
        <f t="shared" si="61"/>
        <v>-0.8090169943748342</v>
      </c>
      <c r="F533" s="6">
        <f t="shared" si="69"/>
        <v>-0.6494480483301963</v>
      </c>
      <c r="G533" s="74">
        <f t="shared" si="70"/>
        <v>52053582.59045987</v>
      </c>
      <c r="H533" s="76">
        <f t="shared" si="71"/>
        <v>1.0422658409814739E-10</v>
      </c>
      <c r="I533" s="74">
        <f t="shared" si="62"/>
        <v>-99.82021495483448</v>
      </c>
    </row>
    <row r="534" spans="3:9" ht="12.75">
      <c r="C534">
        <f t="shared" si="67"/>
        <v>214</v>
      </c>
      <c r="D534" s="10">
        <f t="shared" si="68"/>
        <v>21.892199999999935</v>
      </c>
      <c r="E534" s="5">
        <f t="shared" si="61"/>
        <v>-0.9510565162950946</v>
      </c>
      <c r="F534" s="6">
        <f t="shared" si="69"/>
        <v>-0.6293203910498503</v>
      </c>
      <c r="G534" s="74">
        <f t="shared" si="70"/>
        <v>53449281.834697835</v>
      </c>
      <c r="H534" s="76">
        <f t="shared" si="71"/>
        <v>1.2827680785202694E-10</v>
      </c>
      <c r="I534" s="74">
        <f t="shared" si="62"/>
        <v>-98.91851855958278</v>
      </c>
    </row>
    <row r="535" spans="3:9" ht="12.75">
      <c r="C535">
        <f t="shared" si="67"/>
        <v>215</v>
      </c>
      <c r="D535" s="10">
        <f t="shared" si="68"/>
        <v>21.994499999999935</v>
      </c>
      <c r="E535" s="5">
        <f t="shared" si="61"/>
        <v>-1</v>
      </c>
      <c r="F535" s="6">
        <f t="shared" si="69"/>
        <v>-0.6087614290087336</v>
      </c>
      <c r="G535" s="74">
        <f t="shared" si="70"/>
        <v>54818938.40067566</v>
      </c>
      <c r="H535" s="76">
        <f t="shared" si="71"/>
        <v>1.2615621410268796E-10</v>
      </c>
      <c r="I535" s="74">
        <f t="shared" si="62"/>
        <v>-98.99091352486559</v>
      </c>
    </row>
    <row r="536" spans="3:9" ht="12.75">
      <c r="C536">
        <f t="shared" si="67"/>
        <v>216</v>
      </c>
      <c r="D536" s="10">
        <f t="shared" si="68"/>
        <v>22.096799999999934</v>
      </c>
      <c r="E536" s="5">
        <f t="shared" si="61"/>
        <v>-0.9510565162952158</v>
      </c>
      <c r="F536" s="6">
        <f t="shared" si="69"/>
        <v>-0.5877852522924877</v>
      </c>
      <c r="G536" s="74">
        <f t="shared" si="70"/>
        <v>56161267.674175024</v>
      </c>
      <c r="H536" s="76">
        <f t="shared" si="71"/>
        <v>1.013565573760056E-10</v>
      </c>
      <c r="I536" s="74">
        <f t="shared" si="62"/>
        <v>-99.94148148894098</v>
      </c>
    </row>
    <row r="537" spans="3:9" ht="12.75">
      <c r="C537">
        <f t="shared" si="67"/>
        <v>217</v>
      </c>
      <c r="D537" s="10">
        <f t="shared" si="68"/>
        <v>22.199099999999934</v>
      </c>
      <c r="E537" s="5">
        <f t="shared" si="61"/>
        <v>-0.8090169943750649</v>
      </c>
      <c r="F537" s="6">
        <f t="shared" si="69"/>
        <v>-0.5664062369248475</v>
      </c>
      <c r="G537" s="74">
        <f t="shared" si="70"/>
        <v>57474996.74978786</v>
      </c>
      <c r="H537" s="76">
        <f t="shared" si="71"/>
        <v>6.502630338153682E-11</v>
      </c>
      <c r="I537" s="74">
        <f t="shared" si="62"/>
        <v>-101.86910934084241</v>
      </c>
    </row>
    <row r="538" spans="3:9" ht="12.75">
      <c r="C538">
        <f t="shared" si="67"/>
        <v>218</v>
      </c>
      <c r="D538" s="10">
        <f t="shared" si="68"/>
        <v>22.301399999999933</v>
      </c>
      <c r="E538" s="5">
        <f t="shared" si="61"/>
        <v>-0.5877852522926333</v>
      </c>
      <c r="F538" s="6">
        <f t="shared" si="69"/>
        <v>-0.544639035015042</v>
      </c>
      <c r="G538" s="74">
        <f t="shared" si="70"/>
        <v>58758865.54518913</v>
      </c>
      <c r="H538" s="76">
        <f t="shared" si="71"/>
        <v>3.036573019296155E-11</v>
      </c>
      <c r="I538" s="74">
        <f t="shared" si="62"/>
        <v>-105.17616271104531</v>
      </c>
    </row>
    <row r="539" spans="3:9" ht="12.75">
      <c r="C539">
        <f t="shared" si="67"/>
        <v>219</v>
      </c>
      <c r="D539" s="10">
        <f t="shared" si="68"/>
        <v>22.403699999999933</v>
      </c>
      <c r="E539" s="5">
        <f aca="true" t="shared" si="72" ref="E539:E602">SIN((PI()*fakt*D539)/(fc_boc_2*fakt))</f>
        <v>-0.30901699437513414</v>
      </c>
      <c r="F539" s="6">
        <f t="shared" si="69"/>
        <v>-0.5224985647159638</v>
      </c>
      <c r="G539" s="74">
        <f t="shared" si="70"/>
        <v>60011627.911267385</v>
      </c>
      <c r="H539" s="76">
        <f t="shared" si="71"/>
        <v>7.405250425329274E-12</v>
      </c>
      <c r="I539" s="74">
        <f t="shared" si="62"/>
        <v>-111.30460250242078</v>
      </c>
    </row>
    <row r="540" spans="3:9" ht="12.75">
      <c r="C540">
        <f t="shared" si="67"/>
        <v>220</v>
      </c>
      <c r="D540" s="10">
        <f t="shared" si="68"/>
        <v>22.505999999999933</v>
      </c>
      <c r="E540" s="5">
        <f t="shared" si="72"/>
        <v>-1.9454186525602601E-13</v>
      </c>
      <c r="F540" s="6">
        <f t="shared" si="69"/>
        <v>-0.5000000000000151</v>
      </c>
      <c r="G540" s="74">
        <f t="shared" si="70"/>
        <v>61232052.73718216</v>
      </c>
      <c r="H540" s="76">
        <f t="shared" si="71"/>
        <v>2.5815714865119255E-36</v>
      </c>
      <c r="I540" s="74">
        <f aca="true" t="shared" si="73" ref="I540:I603">LOG10(H540)*10</f>
        <v>-355.88115844365433</v>
      </c>
    </row>
    <row r="541" spans="3:9" ht="12.75">
      <c r="C541">
        <f t="shared" si="67"/>
        <v>221</v>
      </c>
      <c r="D541" s="10">
        <f t="shared" si="68"/>
        <v>22.608299999999932</v>
      </c>
      <c r="E541" s="5">
        <f t="shared" si="72"/>
        <v>0.3090169943747641</v>
      </c>
      <c r="F541" s="6">
        <f t="shared" si="69"/>
        <v>-0.47715876025962356</v>
      </c>
      <c r="G541" s="74">
        <f t="shared" si="70"/>
        <v>62418925.049419455</v>
      </c>
      <c r="H541" s="76">
        <f t="shared" si="71"/>
        <v>5.708652334508938E-12</v>
      </c>
      <c r="I541" s="74">
        <f t="shared" si="73"/>
        <v>-112.43466405373411</v>
      </c>
    </row>
    <row r="542" spans="3:9" ht="12.75">
      <c r="C542">
        <f t="shared" si="67"/>
        <v>222</v>
      </c>
      <c r="D542" s="10">
        <f t="shared" si="68"/>
        <v>22.710599999999932</v>
      </c>
      <c r="E542" s="5">
        <f t="shared" si="72"/>
        <v>0.587785252292307</v>
      </c>
      <c r="F542" s="6">
        <f t="shared" si="69"/>
        <v>-0.45399049973956285</v>
      </c>
      <c r="G542" s="74">
        <f t="shared" si="70"/>
        <v>63571047.103916645</v>
      </c>
      <c r="H542" s="76">
        <f t="shared" si="71"/>
        <v>1.8025520085567033E-11</v>
      </c>
      <c r="I542" s="74">
        <f t="shared" si="73"/>
        <v>-107.44112195843853</v>
      </c>
    </row>
    <row r="543" spans="3:9" ht="12.75">
      <c r="C543">
        <f t="shared" si="67"/>
        <v>223</v>
      </c>
      <c r="D543" s="10">
        <f t="shared" si="68"/>
        <v>22.81289999999993</v>
      </c>
      <c r="E543" s="5">
        <f t="shared" si="72"/>
        <v>0.8090169943748279</v>
      </c>
      <c r="F543" s="6">
        <f t="shared" si="69"/>
        <v>-0.43051109680831123</v>
      </c>
      <c r="G543" s="74">
        <f t="shared" si="70"/>
        <v>64687239.47033109</v>
      </c>
      <c r="H543" s="76">
        <f t="shared" si="71"/>
        <v>2.965667018655579E-11</v>
      </c>
      <c r="I543" s="74">
        <f t="shared" si="73"/>
        <v>-105.27877612605877</v>
      </c>
    </row>
    <row r="544" spans="3:9" ht="12.75">
      <c r="C544">
        <f t="shared" si="67"/>
        <v>224</v>
      </c>
      <c r="D544" s="10">
        <f t="shared" si="68"/>
        <v>22.91519999999993</v>
      </c>
      <c r="E544" s="5">
        <f t="shared" si="72"/>
        <v>0.9510565162950868</v>
      </c>
      <c r="F544" s="6">
        <f t="shared" si="69"/>
        <v>-0.40673664307581636</v>
      </c>
      <c r="G544" s="74">
        <f t="shared" si="70"/>
        <v>65766342.107528076</v>
      </c>
      <c r="H544" s="76">
        <f t="shared" si="71"/>
        <v>3.53921959779461E-11</v>
      </c>
      <c r="I544" s="74">
        <f t="shared" si="73"/>
        <v>-104.5109248987685</v>
      </c>
    </row>
    <row r="545" spans="3:9" ht="12.75">
      <c r="C545">
        <f t="shared" si="67"/>
        <v>225</v>
      </c>
      <c r="D545" s="10">
        <f t="shared" si="68"/>
        <v>23.01749999999993</v>
      </c>
      <c r="E545" s="5">
        <f t="shared" si="72"/>
        <v>1</v>
      </c>
      <c r="F545" s="6">
        <f t="shared" si="69"/>
        <v>-0.382683432365106</v>
      </c>
      <c r="G545" s="74">
        <f t="shared" si="70"/>
        <v>66807215.42936867</v>
      </c>
      <c r="H545" s="76">
        <f t="shared" si="71"/>
        <v>3.356666652501022E-11</v>
      </c>
      <c r="I545" s="74">
        <f t="shared" si="73"/>
        <v>-104.74091785998834</v>
      </c>
    </row>
    <row r="546" spans="3:9" ht="12.75">
      <c r="C546">
        <f t="shared" si="67"/>
        <v>226</v>
      </c>
      <c r="D546" s="10">
        <f t="shared" si="68"/>
        <v>23.11979999999993</v>
      </c>
      <c r="E546" s="5">
        <f t="shared" si="72"/>
        <v>0.9510565162952191</v>
      </c>
      <c r="F546" s="6">
        <f t="shared" si="69"/>
        <v>-0.35836794954531737</v>
      </c>
      <c r="G546" s="74">
        <f t="shared" si="70"/>
        <v>67808741.3598809</v>
      </c>
      <c r="H546" s="76">
        <f t="shared" si="71"/>
        <v>2.584492296142869E-11</v>
      </c>
      <c r="I546" s="74">
        <f t="shared" si="73"/>
        <v>-105.87624758039772</v>
      </c>
    </row>
    <row r="547" spans="3:9" ht="12.75">
      <c r="C547">
        <f t="shared" si="67"/>
        <v>227</v>
      </c>
      <c r="D547" s="10">
        <f t="shared" si="68"/>
        <v>23.22209999999993</v>
      </c>
      <c r="E547" s="5">
        <f t="shared" si="72"/>
        <v>0.8090169943750712</v>
      </c>
      <c r="F547" s="6">
        <f t="shared" si="69"/>
        <v>-0.33380685923378806</v>
      </c>
      <c r="G547" s="74">
        <f t="shared" si="70"/>
        <v>68769824.37690364</v>
      </c>
      <c r="H547" s="76">
        <f t="shared" si="71"/>
        <v>1.5775589811986903E-11</v>
      </c>
      <c r="I547" s="74">
        <f t="shared" si="73"/>
        <v>-108.02014394536903</v>
      </c>
    </row>
    <row r="548" spans="3:9" ht="12.75">
      <c r="C548">
        <f t="shared" si="67"/>
        <v>228</v>
      </c>
      <c r="D548" s="10">
        <f t="shared" si="68"/>
        <v>23.32439999999993</v>
      </c>
      <c r="E548" s="5">
        <f t="shared" si="72"/>
        <v>0.5877852522926535</v>
      </c>
      <c r="F548" s="6">
        <f t="shared" si="69"/>
        <v>-0.3090169943749654</v>
      </c>
      <c r="G548" s="74">
        <f t="shared" si="70"/>
        <v>69689392.54329732</v>
      </c>
      <c r="H548" s="76">
        <f t="shared" si="71"/>
        <v>6.949353029879355E-12</v>
      </c>
      <c r="I548" s="74">
        <f t="shared" si="73"/>
        <v>-111.58055625428888</v>
      </c>
    </row>
    <row r="549" spans="3:9" ht="12.75">
      <c r="C549">
        <f t="shared" si="67"/>
        <v>229</v>
      </c>
      <c r="D549" s="10">
        <f t="shared" si="68"/>
        <v>23.42669999999993</v>
      </c>
      <c r="E549" s="5">
        <f t="shared" si="72"/>
        <v>0.3090169943751579</v>
      </c>
      <c r="F549" s="6">
        <f t="shared" si="69"/>
        <v>-0.2840153447039406</v>
      </c>
      <c r="G549" s="74">
        <f t="shared" si="70"/>
        <v>70566398.52482326</v>
      </c>
      <c r="H549" s="76">
        <f t="shared" si="71"/>
        <v>1.582442961615532E-12</v>
      </c>
      <c r="I549" s="74">
        <f t="shared" si="73"/>
        <v>-118.006719349612</v>
      </c>
    </row>
    <row r="550" spans="3:9" ht="12.75">
      <c r="C550">
        <f t="shared" si="67"/>
        <v>230</v>
      </c>
      <c r="D550" s="10">
        <f t="shared" si="68"/>
        <v>23.52899999999993</v>
      </c>
      <c r="E550" s="5">
        <f t="shared" si="72"/>
        <v>2.1953337585312038E-13</v>
      </c>
      <c r="F550" s="6">
        <f t="shared" si="69"/>
        <v>-0.2588190451025387</v>
      </c>
      <c r="G550" s="74">
        <f t="shared" si="70"/>
        <v>71399820.59379922</v>
      </c>
      <c r="H550" s="76">
        <f t="shared" si="71"/>
        <v>6.4785074920314695E-37</v>
      </c>
      <c r="I550" s="74">
        <f t="shared" si="73"/>
        <v>-361.88525034659256</v>
      </c>
    </row>
    <row r="551" spans="3:9" ht="12.75">
      <c r="C551">
        <f t="shared" si="67"/>
        <v>231</v>
      </c>
      <c r="D551" s="10">
        <f t="shared" si="68"/>
        <v>23.63129999999993</v>
      </c>
      <c r="E551" s="5">
        <f t="shared" si="72"/>
        <v>-0.30901699437474034</v>
      </c>
      <c r="F551" s="6">
        <f t="shared" si="69"/>
        <v>-0.23344536385592335</v>
      </c>
      <c r="G551" s="74">
        <f t="shared" si="70"/>
        <v>72188663.61764787</v>
      </c>
      <c r="H551" s="76">
        <f t="shared" si="71"/>
        <v>1.0215811352923125E-12</v>
      </c>
      <c r="I551" s="74">
        <f t="shared" si="73"/>
        <v>-119.9072713543346</v>
      </c>
    </row>
    <row r="552" spans="3:9" ht="12.75">
      <c r="C552">
        <f t="shared" si="67"/>
        <v>232</v>
      </c>
      <c r="D552" s="10">
        <f t="shared" si="68"/>
        <v>23.733599999999928</v>
      </c>
      <c r="E552" s="5">
        <f t="shared" si="72"/>
        <v>-0.5877852522922984</v>
      </c>
      <c r="F552" s="6">
        <f t="shared" si="69"/>
        <v>-0.20791169081777724</v>
      </c>
      <c r="G552" s="74">
        <f t="shared" si="70"/>
        <v>72931960.03146277</v>
      </c>
      <c r="H552" s="76">
        <f t="shared" si="71"/>
        <v>2.8723347621991927E-12</v>
      </c>
      <c r="I552" s="74">
        <f t="shared" si="73"/>
        <v>-115.41764945730777</v>
      </c>
    </row>
    <row r="553" spans="3:9" ht="12.75">
      <c r="C553">
        <f t="shared" si="67"/>
        <v>233</v>
      </c>
      <c r="D553" s="10">
        <f t="shared" si="68"/>
        <v>23.835899999999928</v>
      </c>
      <c r="E553" s="5">
        <f t="shared" si="72"/>
        <v>-0.8090169943748214</v>
      </c>
      <c r="F553" s="6">
        <f t="shared" si="69"/>
        <v>-0.1822355254921653</v>
      </c>
      <c r="G553" s="74">
        <f t="shared" si="70"/>
        <v>73628770.79372658</v>
      </c>
      <c r="H553" s="76">
        <f t="shared" si="71"/>
        <v>4.1016812693631925E-12</v>
      </c>
      <c r="I553" s="74">
        <f t="shared" si="73"/>
        <v>-113.87038090514429</v>
      </c>
    </row>
    <row r="554" spans="3:9" ht="12.75">
      <c r="C554">
        <f t="shared" si="67"/>
        <v>234</v>
      </c>
      <c r="D554" s="10">
        <f t="shared" si="68"/>
        <v>23.938199999999927</v>
      </c>
      <c r="E554" s="5">
        <f t="shared" si="72"/>
        <v>-0.9510565162950835</v>
      </c>
      <c r="F554" s="6">
        <f t="shared" si="69"/>
        <v>-0.1564344650402504</v>
      </c>
      <c r="G554" s="74">
        <f t="shared" si="70"/>
        <v>74278186.3243253</v>
      </c>
      <c r="H554" s="76">
        <f t="shared" si="71"/>
        <v>4.104219559427612E-12</v>
      </c>
      <c r="I554" s="74">
        <f t="shared" si="73"/>
        <v>-113.867694142468</v>
      </c>
    </row>
    <row r="555" spans="3:9" ht="12.75">
      <c r="C555">
        <f t="shared" si="67"/>
        <v>235</v>
      </c>
      <c r="D555" s="10">
        <f t="shared" si="68"/>
        <v>24.040499999999927</v>
      </c>
      <c r="E555" s="5">
        <f t="shared" si="72"/>
        <v>-1</v>
      </c>
      <c r="F555" s="6">
        <f t="shared" si="69"/>
        <v>-0.13052619222007106</v>
      </c>
      <c r="G555" s="74">
        <f t="shared" si="70"/>
        <v>74879327.42401482</v>
      </c>
      <c r="H555" s="76">
        <f t="shared" si="71"/>
        <v>3.1084730141983194E-12</v>
      </c>
      <c r="I555" s="74">
        <f t="shared" si="73"/>
        <v>-115.0745289855017</v>
      </c>
    </row>
    <row r="556" spans="3:9" ht="12.75">
      <c r="C556">
        <f t="shared" si="67"/>
        <v>236</v>
      </c>
      <c r="D556" s="10">
        <f t="shared" si="68"/>
        <v>24.142799999999927</v>
      </c>
      <c r="E556" s="5">
        <f t="shared" si="72"/>
        <v>-0.9510565162952226</v>
      </c>
      <c r="F556" s="6">
        <f t="shared" si="69"/>
        <v>-0.10452846326767284</v>
      </c>
      <c r="G556" s="74">
        <f t="shared" si="70"/>
        <v>75431346.17450571</v>
      </c>
      <c r="H556" s="76">
        <f t="shared" si="71"/>
        <v>1.7768619988571156E-12</v>
      </c>
      <c r="I556" s="74">
        <f t="shared" si="73"/>
        <v>-117.50346300648363</v>
      </c>
    </row>
    <row r="557" spans="3:9" ht="12.75">
      <c r="C557">
        <f t="shared" si="67"/>
        <v>237</v>
      </c>
      <c r="D557" s="10">
        <f t="shared" si="68"/>
        <v>24.245099999999926</v>
      </c>
      <c r="E557" s="5">
        <f t="shared" si="72"/>
        <v>-0.8090169943750776</v>
      </c>
      <c r="F557" s="6">
        <f t="shared" si="69"/>
        <v>-0.07845909572786422</v>
      </c>
      <c r="G557" s="74">
        <f t="shared" si="70"/>
        <v>75933426.81834611</v>
      </c>
      <c r="H557" s="76">
        <f t="shared" si="71"/>
        <v>7.14844401602521E-13</v>
      </c>
      <c r="I557" s="74">
        <f t="shared" si="73"/>
        <v>-121.45788479708546</v>
      </c>
    </row>
    <row r="558" spans="3:9" ht="12.75">
      <c r="C558">
        <f t="shared" si="67"/>
        <v>238</v>
      </c>
      <c r="D558" s="10">
        <f t="shared" si="68"/>
        <v>24.347399999999926</v>
      </c>
      <c r="E558" s="5">
        <f t="shared" si="72"/>
        <v>-0.5877852522926508</v>
      </c>
      <c r="F558" s="6">
        <f t="shared" si="69"/>
        <v>-0.052335956242963</v>
      </c>
      <c r="G558" s="74">
        <f t="shared" si="70"/>
        <v>76384786.61779484</v>
      </c>
      <c r="H558" s="76">
        <f t="shared" si="71"/>
        <v>1.659203259223918E-13</v>
      </c>
      <c r="I558" s="74">
        <f t="shared" si="73"/>
        <v>-127.80100407856209</v>
      </c>
    </row>
    <row r="559" spans="3:9" ht="12.75">
      <c r="C559">
        <f t="shared" si="67"/>
        <v>239</v>
      </c>
      <c r="D559" s="10">
        <f t="shared" si="68"/>
        <v>24.449699999999925</v>
      </c>
      <c r="E559" s="5">
        <f t="shared" si="72"/>
        <v>-0.3090169943751546</v>
      </c>
      <c r="F559" s="6">
        <f t="shared" si="69"/>
        <v>-0.02617694830789219</v>
      </c>
      <c r="G559" s="74">
        <f t="shared" si="70"/>
        <v>76784676.6918904</v>
      </c>
      <c r="H559" s="76">
        <f t="shared" si="71"/>
        <v>1.1353487148795517E-14</v>
      </c>
      <c r="I559" s="74">
        <f t="shared" si="73"/>
        <v>-139.44870727292087</v>
      </c>
    </row>
    <row r="560" spans="3:9" ht="12.75">
      <c r="C560">
        <f t="shared" si="67"/>
        <v>240</v>
      </c>
      <c r="D560" s="10">
        <f t="shared" si="68"/>
        <v>24.551999999999925</v>
      </c>
      <c r="E560" s="5">
        <f t="shared" si="72"/>
        <v>-2.3031403173501275E-13</v>
      </c>
      <c r="F560" s="6">
        <f t="shared" si="69"/>
        <v>-1.978495492438448E-14</v>
      </c>
      <c r="G560" s="74">
        <f t="shared" si="70"/>
        <v>77132382.83093637</v>
      </c>
      <c r="H560" s="76">
        <f t="shared" si="71"/>
        <v>3.5703686753451784E-63</v>
      </c>
      <c r="I560" s="74">
        <f t="shared" si="73"/>
        <v>-624.4728693643652</v>
      </c>
    </row>
    <row r="561" spans="3:9" ht="12.75">
      <c r="C561">
        <f t="shared" si="67"/>
        <v>241</v>
      </c>
      <c r="D561" s="10">
        <f t="shared" si="68"/>
        <v>24.654299999999925</v>
      </c>
      <c r="E561" s="5">
        <f t="shared" si="72"/>
        <v>0.30901699437473007</v>
      </c>
      <c r="F561" s="6">
        <f t="shared" si="69"/>
        <v>0.026176948307853522</v>
      </c>
      <c r="G561" s="74">
        <f t="shared" si="70"/>
        <v>77427226.2876385</v>
      </c>
      <c r="H561" s="76">
        <f t="shared" si="71"/>
        <v>1.1165829435144883E-14</v>
      </c>
      <c r="I561" s="74">
        <f t="shared" si="73"/>
        <v>-139.52109010548025</v>
      </c>
    </row>
    <row r="562" spans="3:9" ht="12.75">
      <c r="C562">
        <f t="shared" si="67"/>
        <v>242</v>
      </c>
      <c r="D562" s="10">
        <f t="shared" si="68"/>
        <v>24.756599999999924</v>
      </c>
      <c r="E562" s="5">
        <f t="shared" si="72"/>
        <v>0.5877852522922896</v>
      </c>
      <c r="F562" s="6">
        <f t="shared" si="69"/>
        <v>0.05233595624292437</v>
      </c>
      <c r="G562" s="74">
        <f t="shared" si="70"/>
        <v>77668564.5441445</v>
      </c>
      <c r="H562" s="76">
        <f t="shared" si="71"/>
        <v>1.6048068679602652E-13</v>
      </c>
      <c r="I562" s="74">
        <f t="shared" si="73"/>
        <v>-127.94577225705224</v>
      </c>
    </row>
    <row r="563" spans="3:9" ht="12.75">
      <c r="C563">
        <f t="shared" si="67"/>
        <v>243</v>
      </c>
      <c r="D563" s="10">
        <f t="shared" si="68"/>
        <v>24.858899999999924</v>
      </c>
      <c r="E563" s="5">
        <f t="shared" si="72"/>
        <v>0.8090169943748151</v>
      </c>
      <c r="F563" s="6">
        <f t="shared" si="69"/>
        <v>0.07845909572782567</v>
      </c>
      <c r="G563" s="74">
        <f t="shared" si="70"/>
        <v>77855792.05425385</v>
      </c>
      <c r="H563" s="76">
        <f t="shared" si="71"/>
        <v>6.799792577951573E-13</v>
      </c>
      <c r="I563" s="74">
        <f t="shared" si="73"/>
        <v>-121.67504334885675</v>
      </c>
    </row>
    <row r="564" spans="3:9" ht="12.75">
      <c r="C564">
        <f t="shared" si="67"/>
        <v>244</v>
      </c>
      <c r="D564" s="10">
        <f t="shared" si="68"/>
        <v>24.961199999999923</v>
      </c>
      <c r="E564" s="5">
        <f t="shared" si="72"/>
        <v>0.9510565162950846</v>
      </c>
      <c r="F564" s="6">
        <f t="shared" si="69"/>
        <v>0.1045284632676335</v>
      </c>
      <c r="G564" s="74">
        <f t="shared" si="70"/>
        <v>77988340.9600825</v>
      </c>
      <c r="H564" s="76">
        <f t="shared" si="71"/>
        <v>1.6622565487812728E-12</v>
      </c>
      <c r="I564" s="74">
        <f t="shared" si="73"/>
        <v>-117.79301947386067</v>
      </c>
    </row>
    <row r="565" spans="3:9" ht="12.75">
      <c r="C565">
        <f t="shared" si="67"/>
        <v>245</v>
      </c>
      <c r="D565" s="10">
        <f t="shared" si="68"/>
        <v>25.063499999999923</v>
      </c>
      <c r="E565" s="5">
        <f t="shared" si="72"/>
        <v>1</v>
      </c>
      <c r="F565" s="6">
        <f t="shared" si="69"/>
        <v>0.1305261922200318</v>
      </c>
      <c r="G565" s="74">
        <f t="shared" si="70"/>
        <v>78065681.78248395</v>
      </c>
      <c r="H565" s="76">
        <f t="shared" si="71"/>
        <v>2.859898745672588E-12</v>
      </c>
      <c r="I565" s="74">
        <f t="shared" si="73"/>
        <v>-115.43649342736029</v>
      </c>
    </row>
    <row r="566" spans="3:9" ht="12.75">
      <c r="C566">
        <f t="shared" si="67"/>
        <v>246</v>
      </c>
      <c r="D566" s="10">
        <f t="shared" si="68"/>
        <v>25.165799999999923</v>
      </c>
      <c r="E566" s="5">
        <f t="shared" si="72"/>
        <v>0.9510565162952259</v>
      </c>
      <c r="F566" s="6">
        <f t="shared" si="69"/>
        <v>0.15643446504021044</v>
      </c>
      <c r="G566" s="74">
        <f t="shared" si="70"/>
        <v>78087324.0845476</v>
      </c>
      <c r="H566" s="76">
        <f t="shared" si="71"/>
        <v>3.713574033246876E-12</v>
      </c>
      <c r="I566" s="74">
        <f t="shared" si="73"/>
        <v>-114.3020791363337</v>
      </c>
    </row>
    <row r="567" spans="3:9" ht="12.75">
      <c r="C567">
        <f t="shared" si="67"/>
        <v>247</v>
      </c>
      <c r="D567" s="10">
        <f t="shared" si="68"/>
        <v>25.268099999999922</v>
      </c>
      <c r="E567" s="5">
        <f t="shared" si="72"/>
        <v>0.8090169943750839</v>
      </c>
      <c r="F567" s="6">
        <f t="shared" si="69"/>
        <v>0.18223552549212726</v>
      </c>
      <c r="G567" s="74">
        <f t="shared" si="70"/>
        <v>78052817.10751326</v>
      </c>
      <c r="H567" s="76">
        <f t="shared" si="71"/>
        <v>3.649890580611167E-12</v>
      </c>
      <c r="I567" s="74">
        <f t="shared" si="73"/>
        <v>-114.37720154981628</v>
      </c>
    </row>
    <row r="568" spans="3:9" ht="12.75">
      <c r="C568">
        <f t="shared" si="67"/>
        <v>248</v>
      </c>
      <c r="D568" s="10">
        <f t="shared" si="68"/>
        <v>25.370399999999922</v>
      </c>
      <c r="E568" s="5">
        <f t="shared" si="72"/>
        <v>0.5877852522926595</v>
      </c>
      <c r="F568" s="6">
        <f t="shared" si="69"/>
        <v>0.2079116908177394</v>
      </c>
      <c r="G568" s="74">
        <f t="shared" si="70"/>
        <v>77961750.37846085</v>
      </c>
      <c r="H568" s="76">
        <f t="shared" si="71"/>
        <v>2.513666529668647E-12</v>
      </c>
      <c r="I568" s="74">
        <f t="shared" si="73"/>
        <v>-115.99692337601043</v>
      </c>
    </row>
    <row r="569" spans="3:9" ht="12.75">
      <c r="C569">
        <f t="shared" si="67"/>
        <v>249</v>
      </c>
      <c r="D569" s="10">
        <f t="shared" si="68"/>
        <v>25.47269999999992</v>
      </c>
      <c r="E569" s="5">
        <f t="shared" si="72"/>
        <v>0.3090169943751649</v>
      </c>
      <c r="F569" s="6">
        <f t="shared" si="69"/>
        <v>0.23344536385588574</v>
      </c>
      <c r="G569" s="74">
        <f t="shared" si="70"/>
        <v>77813754.28915362</v>
      </c>
      <c r="H569" s="76">
        <f t="shared" si="71"/>
        <v>8.792211570856001E-13</v>
      </c>
      <c r="I569" s="74">
        <f t="shared" si="73"/>
        <v>-120.55901869839599</v>
      </c>
    </row>
    <row r="570" spans="3:9" ht="12.75">
      <c r="C570">
        <f t="shared" si="67"/>
        <v>250</v>
      </c>
      <c r="D570" s="10">
        <f t="shared" si="68"/>
        <v>25.57499999999992</v>
      </c>
      <c r="E570" s="5">
        <f t="shared" si="72"/>
        <v>2.268838329017031E-13</v>
      </c>
      <c r="F570" s="6">
        <f t="shared" si="69"/>
        <v>0.25881904510250137</v>
      </c>
      <c r="G570" s="74">
        <f t="shared" si="70"/>
        <v>77608500.64543475</v>
      </c>
      <c r="H570" s="76">
        <f t="shared" si="71"/>
        <v>5.856748962379877E-37</v>
      </c>
      <c r="I570" s="74">
        <f t="shared" si="73"/>
        <v>-362.3234339072186</v>
      </c>
    </row>
    <row r="571" spans="3:9" ht="12.75">
      <c r="C571">
        <f t="shared" si="67"/>
        <v>251</v>
      </c>
      <c r="D571" s="10">
        <f t="shared" si="68"/>
        <v>25.67729999999992</v>
      </c>
      <c r="E571" s="5">
        <f t="shared" si="72"/>
        <v>-0.3090169943747063</v>
      </c>
      <c r="F571" s="6">
        <f t="shared" si="69"/>
        <v>0.2840153447039018</v>
      </c>
      <c r="G571" s="74">
        <f t="shared" si="70"/>
        <v>77345703.18659759</v>
      </c>
      <c r="H571" s="76">
        <f t="shared" si="71"/>
        <v>1.3171995896860835E-12</v>
      </c>
      <c r="I571" s="74">
        <f t="shared" si="73"/>
        <v>-118.803484132449</v>
      </c>
    </row>
    <row r="572" spans="3:9" ht="12.75">
      <c r="C572">
        <f t="shared" si="67"/>
        <v>252</v>
      </c>
      <c r="D572" s="10">
        <f t="shared" si="68"/>
        <v>25.77959999999992</v>
      </c>
      <c r="E572" s="5">
        <f t="shared" si="72"/>
        <v>-0.5877852522922694</v>
      </c>
      <c r="F572" s="6">
        <f t="shared" si="69"/>
        <v>0.3090169943749269</v>
      </c>
      <c r="G572" s="74">
        <f t="shared" si="70"/>
        <v>77025118.0741717</v>
      </c>
      <c r="H572" s="76">
        <f t="shared" si="71"/>
        <v>5.688699419007889E-12</v>
      </c>
      <c r="I572" s="74">
        <f t="shared" si="73"/>
        <v>-112.44987012991756</v>
      </c>
    </row>
    <row r="573" spans="3:9" ht="12.75">
      <c r="C573">
        <f t="shared" si="67"/>
        <v>253</v>
      </c>
      <c r="D573" s="10">
        <f t="shared" si="68"/>
        <v>25.88189999999992</v>
      </c>
      <c r="E573" s="5">
        <f t="shared" si="72"/>
        <v>-0.8090169943748005</v>
      </c>
      <c r="F573" s="6">
        <f t="shared" si="69"/>
        <v>0.33380685923375075</v>
      </c>
      <c r="G573" s="74">
        <f t="shared" si="70"/>
        <v>76646544.34958969</v>
      </c>
      <c r="H573" s="76">
        <f t="shared" si="71"/>
        <v>1.2699782334064349E-11</v>
      </c>
      <c r="I573" s="74">
        <f t="shared" si="73"/>
        <v>-108.96203722502692</v>
      </c>
    </row>
    <row r="574" spans="3:9" ht="12.75">
      <c r="C574">
        <f t="shared" si="67"/>
        <v>254</v>
      </c>
      <c r="D574" s="10">
        <f t="shared" si="68"/>
        <v>25.98419999999992</v>
      </c>
      <c r="E574" s="5">
        <f t="shared" si="72"/>
        <v>-0.9510565162950768</v>
      </c>
      <c r="F574" s="6">
        <f t="shared" si="69"/>
        <v>0.3583679495452804</v>
      </c>
      <c r="G574" s="74">
        <f t="shared" si="70"/>
        <v>76209824.36022128</v>
      </c>
      <c r="H574" s="76">
        <f t="shared" si="71"/>
        <v>2.0460897842042658E-11</v>
      </c>
      <c r="I574" s="74">
        <f t="shared" si="73"/>
        <v>-106.8907531298508</v>
      </c>
    </row>
    <row r="575" spans="3:9" ht="12.75">
      <c r="C575">
        <f t="shared" si="67"/>
        <v>255</v>
      </c>
      <c r="D575" s="10">
        <f t="shared" si="68"/>
        <v>26.08649999999992</v>
      </c>
      <c r="E575" s="5">
        <f t="shared" si="72"/>
        <v>-1</v>
      </c>
      <c r="F575" s="6">
        <f t="shared" si="69"/>
        <v>0.38268343236507024</v>
      </c>
      <c r="G575" s="74">
        <f t="shared" si="70"/>
        <v>75714844.1532857</v>
      </c>
      <c r="H575" s="76">
        <f t="shared" si="71"/>
        <v>2.613321788278771E-11</v>
      </c>
      <c r="I575" s="74">
        <f t="shared" si="73"/>
        <v>-105.82807110644113</v>
      </c>
    </row>
    <row r="576" spans="3:9" ht="12.75">
      <c r="C576">
        <f t="shared" si="67"/>
        <v>256</v>
      </c>
      <c r="D576" s="10">
        <f t="shared" si="68"/>
        <v>26.18879999999992</v>
      </c>
      <c r="E576" s="5">
        <f t="shared" si="72"/>
        <v>-0.9510565162952292</v>
      </c>
      <c r="F576" s="6">
        <f t="shared" si="69"/>
        <v>0.40673664307578106</v>
      </c>
      <c r="G576" s="74">
        <f t="shared" si="70"/>
        <v>75161533.8371762</v>
      </c>
      <c r="H576" s="76">
        <f t="shared" si="71"/>
        <v>2.709715004561749E-11</v>
      </c>
      <c r="I576" s="74">
        <f t="shared" si="73"/>
        <v>-105.67076383832182</v>
      </c>
    </row>
    <row r="577" spans="3:9" ht="12.75">
      <c r="C577">
        <f t="shared" si="67"/>
        <v>257</v>
      </c>
      <c r="D577" s="10">
        <f t="shared" si="68"/>
        <v>26.29109999999992</v>
      </c>
      <c r="E577" s="5">
        <f t="shared" si="72"/>
        <v>-0.8090169943750986</v>
      </c>
      <c r="F577" s="6">
        <f t="shared" si="69"/>
        <v>0.43051109680827554</v>
      </c>
      <c r="G577" s="74">
        <f t="shared" si="70"/>
        <v>74549867.90975514</v>
      </c>
      <c r="H577" s="76">
        <f t="shared" si="71"/>
        <v>2.232882483774048E-11</v>
      </c>
      <c r="I577" s="74">
        <f t="shared" si="73"/>
        <v>-106.51134133171942</v>
      </c>
    </row>
    <row r="578" spans="3:9" ht="12.75">
      <c r="C578">
        <f t="shared" si="67"/>
        <v>258</v>
      </c>
      <c r="D578" s="10">
        <f t="shared" si="68"/>
        <v>26.393399999999918</v>
      </c>
      <c r="E578" s="5">
        <f t="shared" si="72"/>
        <v>-0.5877852522926797</v>
      </c>
      <c r="F578" s="6">
        <f t="shared" si="69"/>
        <v>0.45399049973952754</v>
      </c>
      <c r="G578" s="74">
        <f t="shared" si="70"/>
        <v>73879865.5532019</v>
      </c>
      <c r="H578" s="76">
        <f t="shared" si="71"/>
        <v>1.3346098970885743E-11</v>
      </c>
      <c r="I578" s="74">
        <f t="shared" si="73"/>
        <v>-108.7464565886857</v>
      </c>
    </row>
    <row r="579" spans="3:9" ht="12.75">
      <c r="C579">
        <f t="shared" si="67"/>
        <v>259</v>
      </c>
      <c r="D579" s="10">
        <f t="shared" si="68"/>
        <v>26.495699999999918</v>
      </c>
      <c r="E579" s="5">
        <f t="shared" si="72"/>
        <v>-0.30901699437518865</v>
      </c>
      <c r="F579" s="6">
        <f t="shared" si="69"/>
        <v>0.4771587602595896</v>
      </c>
      <c r="G579" s="74">
        <f t="shared" si="70"/>
        <v>73151590.89502251</v>
      </c>
      <c r="H579" s="76">
        <f t="shared" si="71"/>
        <v>4.156412228059597E-12</v>
      </c>
      <c r="I579" s="74">
        <f t="shared" si="73"/>
        <v>-113.81281386164581</v>
      </c>
    </row>
    <row r="580" spans="3:9" ht="12.75">
      <c r="C580">
        <f t="shared" si="67"/>
        <v>260</v>
      </c>
      <c r="D580" s="10">
        <f t="shared" si="68"/>
        <v>26.597999999999917</v>
      </c>
      <c r="E580" s="5">
        <f t="shared" si="72"/>
        <v>-2.518753434987975E-13</v>
      </c>
      <c r="F580" s="6">
        <f t="shared" si="69"/>
        <v>0.49999999999998157</v>
      </c>
      <c r="G580" s="74">
        <f t="shared" si="70"/>
        <v>72365153.23485325</v>
      </c>
      <c r="H580" s="76">
        <f t="shared" si="71"/>
        <v>3.098332208790843E-36</v>
      </c>
      <c r="I580" s="74">
        <f t="shared" si="73"/>
        <v>-355.08872018239293</v>
      </c>
    </row>
    <row r="581" spans="3:9" ht="12.75">
      <c r="C581">
        <f t="shared" si="67"/>
        <v>261</v>
      </c>
      <c r="D581" s="10">
        <f t="shared" si="68"/>
        <v>26.700299999999917</v>
      </c>
      <c r="E581" s="5">
        <f t="shared" si="72"/>
        <v>0.30901699437470953</v>
      </c>
      <c r="F581" s="6">
        <f t="shared" si="69"/>
        <v>0.5224985647159308</v>
      </c>
      <c r="G581" s="74">
        <f t="shared" si="70"/>
        <v>71520707.2367176</v>
      </c>
      <c r="H581" s="76">
        <f t="shared" si="71"/>
        <v>5.21371112649814E-12</v>
      </c>
      <c r="I581" s="74">
        <f t="shared" si="73"/>
        <v>-112.8285303523967</v>
      </c>
    </row>
    <row r="582" spans="3:9" ht="12.75">
      <c r="C582">
        <f t="shared" si="67"/>
        <v>262</v>
      </c>
      <c r="D582" s="10">
        <f t="shared" si="68"/>
        <v>26.802599999999916</v>
      </c>
      <c r="E582" s="5">
        <f t="shared" si="72"/>
        <v>0.5877852522922722</v>
      </c>
      <c r="F582" s="6">
        <f t="shared" si="69"/>
        <v>0.5446390350150094</v>
      </c>
      <c r="G582" s="74">
        <f t="shared" si="70"/>
        <v>70618453.08642171</v>
      </c>
      <c r="H582" s="76">
        <f t="shared" si="71"/>
        <v>2.102297304481509E-11</v>
      </c>
      <c r="I582" s="74">
        <f t="shared" si="73"/>
        <v>-106.77305866535418</v>
      </c>
    </row>
    <row r="583" spans="3:9" ht="12.75">
      <c r="C583">
        <f t="shared" si="67"/>
        <v>263</v>
      </c>
      <c r="D583" s="10">
        <f t="shared" si="68"/>
        <v>26.904899999999916</v>
      </c>
      <c r="E583" s="5">
        <f t="shared" si="72"/>
        <v>0.8090169943747941</v>
      </c>
      <c r="F583" s="6">
        <f t="shared" si="69"/>
        <v>0.5664062369248142</v>
      </c>
      <c r="G583" s="74">
        <f t="shared" si="70"/>
        <v>69658636.6138001</v>
      </c>
      <c r="H583" s="76">
        <f t="shared" si="71"/>
        <v>4.426872731903904E-11</v>
      </c>
      <c r="I583" s="74">
        <f t="shared" si="73"/>
        <v>-103.53902963367064</v>
      </c>
    </row>
    <row r="584" spans="3:9" ht="12.75">
      <c r="C584">
        <f t="shared" si="67"/>
        <v>264</v>
      </c>
      <c r="D584" s="10">
        <f t="shared" si="68"/>
        <v>27.007199999999916</v>
      </c>
      <c r="E584" s="5">
        <f t="shared" si="72"/>
        <v>0.9510565162950735</v>
      </c>
      <c r="F584" s="6">
        <f t="shared" si="69"/>
        <v>0.5877852522924549</v>
      </c>
      <c r="G584" s="74">
        <f t="shared" si="70"/>
        <v>68641549.37954925</v>
      </c>
      <c r="H584" s="76">
        <f t="shared" si="71"/>
        <v>6.785025741696367E-11</v>
      </c>
      <c r="I584" s="74">
        <f t="shared" si="73"/>
        <v>-101.68448500332103</v>
      </c>
    </row>
    <row r="585" spans="3:9" ht="12.75">
      <c r="C585">
        <f t="shared" si="67"/>
        <v>265</v>
      </c>
      <c r="D585" s="10">
        <f t="shared" si="68"/>
        <v>27.109499999999915</v>
      </c>
      <c r="E585" s="5">
        <f t="shared" si="72"/>
        <v>1</v>
      </c>
      <c r="F585" s="6">
        <f t="shared" si="69"/>
        <v>0.6087614290087029</v>
      </c>
      <c r="G585" s="74">
        <f t="shared" si="70"/>
        <v>67567528.72641617</v>
      </c>
      <c r="H585" s="76">
        <f t="shared" si="71"/>
        <v>8.304123883084114E-11</v>
      </c>
      <c r="I585" s="74">
        <f t="shared" si="73"/>
        <v>-100.80706180529033</v>
      </c>
    </row>
    <row r="586" spans="3:9" ht="12.75">
      <c r="C586">
        <f t="shared" si="67"/>
        <v>266</v>
      </c>
      <c r="D586" s="10">
        <f t="shared" si="68"/>
        <v>27.211799999999915</v>
      </c>
      <c r="E586" s="5">
        <f t="shared" si="72"/>
        <v>0.9510565162952326</v>
      </c>
      <c r="F586" s="6">
        <f t="shared" si="69"/>
        <v>0.6293203910498202</v>
      </c>
      <c r="G586" s="74">
        <f t="shared" si="70"/>
        <v>66436957.79453303</v>
      </c>
      <c r="H586" s="76">
        <f t="shared" si="71"/>
        <v>8.302567545356156E-11</v>
      </c>
      <c r="I586" s="74">
        <f t="shared" si="73"/>
        <v>-100.80787582521972</v>
      </c>
    </row>
    <row r="587" spans="3:9" ht="12.75">
      <c r="C587">
        <f aca="true" t="shared" si="74" ref="C587:C626">1+C586</f>
        <v>267</v>
      </c>
      <c r="D587" s="10">
        <f aca="true" t="shared" si="75" ref="D587:D626">D586+df</f>
        <v>27.314099999999915</v>
      </c>
      <c r="E587" s="5">
        <f t="shared" si="72"/>
        <v>0.8090169943750966</v>
      </c>
      <c r="F587" s="6">
        <f aca="true" t="shared" si="76" ref="F587:F626">SIN((PI()*fakt*D587)/(2*fs_2*fakt))</f>
        <v>0.6494480483301669</v>
      </c>
      <c r="G587" s="74">
        <f aca="true" t="shared" si="77" ref="G587:G626">PI()*D587*fakt*COS((PI()*fakt*D587)/(2*fs_2*fakt))</f>
        <v>65250265.50071945</v>
      </c>
      <c r="H587" s="76">
        <f t="shared" si="71"/>
        <v>6.633079288461297E-11</v>
      </c>
      <c r="I587" s="74">
        <f t="shared" si="73"/>
        <v>-101.7828481133491</v>
      </c>
    </row>
    <row r="588" spans="3:9" ht="12.75">
      <c r="C588">
        <f t="shared" si="74"/>
        <v>268</v>
      </c>
      <c r="D588" s="10">
        <f t="shared" si="75"/>
        <v>27.416399999999914</v>
      </c>
      <c r="E588" s="5">
        <f t="shared" si="72"/>
        <v>0.587785252292677</v>
      </c>
      <c r="F588" s="6">
        <f t="shared" si="76"/>
        <v>0.6691306063588419</v>
      </c>
      <c r="G588" s="74">
        <f t="shared" si="77"/>
        <v>64007926.48160072</v>
      </c>
      <c r="H588" s="76">
        <f t="shared" si="71"/>
        <v>3.8624891946685287E-11</v>
      </c>
      <c r="I588" s="74">
        <f t="shared" si="73"/>
        <v>-104.1313272250624</v>
      </c>
    </row>
    <row r="589" spans="3:9" ht="12.75">
      <c r="C589">
        <f t="shared" si="74"/>
        <v>269</v>
      </c>
      <c r="D589" s="10">
        <f t="shared" si="75"/>
        <v>27.518699999999914</v>
      </c>
      <c r="E589" s="5">
        <f t="shared" si="72"/>
        <v>0.3090169943751989</v>
      </c>
      <c r="F589" s="6">
        <f t="shared" si="76"/>
        <v>0.6883545756937369</v>
      </c>
      <c r="G589" s="74">
        <f t="shared" si="77"/>
        <v>62710461.00041839</v>
      </c>
      <c r="H589" s="76">
        <f t="shared" si="71"/>
        <v>1.1770225473424623E-11</v>
      </c>
      <c r="I589" s="74">
        <f t="shared" si="73"/>
        <v>-109.29215217621629</v>
      </c>
    </row>
    <row r="590" spans="3:9" ht="12.75">
      <c r="C590">
        <f t="shared" si="74"/>
        <v>270</v>
      </c>
      <c r="D590" s="10">
        <f t="shared" si="75"/>
        <v>27.620999999999913</v>
      </c>
      <c r="E590" s="5">
        <f t="shared" si="72"/>
        <v>2.6265599938068984E-13</v>
      </c>
      <c r="F590" s="6">
        <f t="shared" si="76"/>
        <v>0.707106781186531</v>
      </c>
      <c r="G590" s="74">
        <f t="shared" si="77"/>
        <v>61358434.81743735</v>
      </c>
      <c r="H590" s="76">
        <f t="shared" si="71"/>
        <v>9.37285163876108E-36</v>
      </c>
      <c r="I590" s="74">
        <f t="shared" si="73"/>
        <v>-350.2812825729117</v>
      </c>
    </row>
    <row r="591" spans="3:9" ht="12.75">
      <c r="C591">
        <f t="shared" si="74"/>
        <v>271</v>
      </c>
      <c r="D591" s="10">
        <f t="shared" si="75"/>
        <v>27.723299999999913</v>
      </c>
      <c r="E591" s="5">
        <f t="shared" si="72"/>
        <v>-0.3090169943746993</v>
      </c>
      <c r="F591" s="6">
        <f t="shared" si="76"/>
        <v>0.7253743710122716</v>
      </c>
      <c r="G591" s="74">
        <f t="shared" si="77"/>
        <v>59952459.02388451</v>
      </c>
      <c r="H591" s="76">
        <f t="shared" si="71"/>
        <v>1.4300485237999688E-11</v>
      </c>
      <c r="I591" s="74">
        <f t="shared" si="73"/>
        <v>-108.4464922598876</v>
      </c>
    </row>
    <row r="592" spans="3:9" ht="12.75">
      <c r="C592">
        <f t="shared" si="74"/>
        <v>272</v>
      </c>
      <c r="D592" s="10">
        <f t="shared" si="75"/>
        <v>27.825599999999913</v>
      </c>
      <c r="E592" s="5">
        <f t="shared" si="72"/>
        <v>-0.5877852522922635</v>
      </c>
      <c r="F592" s="6">
        <f t="shared" si="76"/>
        <v>0.7431448254773788</v>
      </c>
      <c r="G592" s="74">
        <f t="shared" si="77"/>
        <v>58493189.839378595</v>
      </c>
      <c r="H592" s="76">
        <f t="shared" si="71"/>
        <v>5.704916724746225E-11</v>
      </c>
      <c r="I592" s="74">
        <f t="shared" si="73"/>
        <v>-102.43750690640536</v>
      </c>
    </row>
    <row r="593" spans="3:9" ht="12.75">
      <c r="C593">
        <f t="shared" si="74"/>
        <v>273</v>
      </c>
      <c r="D593" s="10">
        <f t="shared" si="75"/>
        <v>27.927899999999912</v>
      </c>
      <c r="E593" s="5">
        <f t="shared" si="72"/>
        <v>-0.8090169943747961</v>
      </c>
      <c r="F593" s="6">
        <f t="shared" si="76"/>
        <v>0.760405965600016</v>
      </c>
      <c r="G593" s="74">
        <f t="shared" si="77"/>
        <v>56981328.37284334</v>
      </c>
      <c r="H593" s="76">
        <f t="shared" si="71"/>
        <v>1.1923858528365339E-10</v>
      </c>
      <c r="I593" s="74">
        <f t="shared" si="73"/>
        <v>-99.23583185332694</v>
      </c>
    </row>
    <row r="594" spans="3:9" ht="12.75">
      <c r="C594">
        <f t="shared" si="74"/>
        <v>274</v>
      </c>
      <c r="D594" s="10">
        <f t="shared" si="75"/>
        <v>28.030199999999912</v>
      </c>
      <c r="E594" s="5">
        <f t="shared" si="72"/>
        <v>-0.9510565162950746</v>
      </c>
      <c r="F594" s="6">
        <f t="shared" si="76"/>
        <v>0.7771459614569566</v>
      </c>
      <c r="G594" s="74">
        <f t="shared" si="77"/>
        <v>55417620.34692303</v>
      </c>
      <c r="H594" s="76">
        <f aca="true" t="shared" si="78" ref="H594:H626">fc_boc_2*fakt*((F594*E594)/G594)^2*$I$12</f>
        <v>1.8196913372347685E-10</v>
      </c>
      <c r="I594" s="74">
        <f t="shared" si="73"/>
        <v>-97.40002272401816</v>
      </c>
    </row>
    <row r="595" spans="3:9" ht="12.75">
      <c r="C595">
        <f t="shared" si="74"/>
        <v>275</v>
      </c>
      <c r="D595" s="10">
        <f t="shared" si="75"/>
        <v>28.13249999999991</v>
      </c>
      <c r="E595" s="5">
        <f t="shared" si="72"/>
        <v>-1</v>
      </c>
      <c r="F595" s="6">
        <f t="shared" si="76"/>
        <v>0.7933533402912208</v>
      </c>
      <c r="G595" s="74">
        <f t="shared" si="77"/>
        <v>53802855.78594892</v>
      </c>
      <c r="H595" s="76">
        <f t="shared" si="78"/>
        <v>2.2243252239436769E-10</v>
      </c>
      <c r="I595" s="74">
        <f t="shared" si="73"/>
        <v>-96.5280171320604</v>
      </c>
    </row>
    <row r="596" spans="3:9" ht="12.75">
      <c r="C596">
        <f t="shared" si="74"/>
        <v>276</v>
      </c>
      <c r="D596" s="10">
        <f t="shared" si="75"/>
        <v>28.23479999999991</v>
      </c>
      <c r="E596" s="5">
        <f t="shared" si="72"/>
        <v>-0.9510565162952402</v>
      </c>
      <c r="F596" s="6">
        <f t="shared" si="76"/>
        <v>0.8090169943749337</v>
      </c>
      <c r="G596" s="74">
        <f t="shared" si="77"/>
        <v>52137868.66753345</v>
      </c>
      <c r="H596" s="76">
        <f t="shared" si="78"/>
        <v>2.227906837939003E-10</v>
      </c>
      <c r="I596" s="74">
        <f t="shared" si="73"/>
        <v>-96.52102973558871</v>
      </c>
    </row>
    <row r="597" spans="3:9" ht="12.75">
      <c r="C597">
        <f t="shared" si="74"/>
        <v>277</v>
      </c>
      <c r="D597" s="10">
        <f t="shared" si="75"/>
        <v>28.33709999999991</v>
      </c>
      <c r="E597" s="5">
        <f t="shared" si="72"/>
        <v>-0.8090169943751112</v>
      </c>
      <c r="F597" s="6">
        <f t="shared" si="76"/>
        <v>0.8241261886220025</v>
      </c>
      <c r="G597" s="74">
        <f t="shared" si="77"/>
        <v>50423536.53790003</v>
      </c>
      <c r="H597" s="76">
        <f t="shared" si="78"/>
        <v>1.7885939129497427E-10</v>
      </c>
      <c r="I597" s="74">
        <f t="shared" si="73"/>
        <v>-97.47488251598283</v>
      </c>
    </row>
    <row r="598" spans="3:9" ht="12.75">
      <c r="C598">
        <f t="shared" si="74"/>
        <v>278</v>
      </c>
      <c r="D598" s="10">
        <f t="shared" si="75"/>
        <v>28.43939999999991</v>
      </c>
      <c r="E598" s="5">
        <f t="shared" si="72"/>
        <v>-0.5877852522926972</v>
      </c>
      <c r="F598" s="6">
        <f t="shared" si="76"/>
        <v>0.8386705679454115</v>
      </c>
      <c r="G598" s="74">
        <f t="shared" si="77"/>
        <v>48660780.09108226</v>
      </c>
      <c r="H598" s="76">
        <f t="shared" si="78"/>
        <v>1.0498751952575845E-10</v>
      </c>
      <c r="I598" s="74">
        <f t="shared" si="73"/>
        <v>-99.78862324960987</v>
      </c>
    </row>
    <row r="599" spans="3:9" ht="12.75">
      <c r="C599">
        <f t="shared" si="74"/>
        <v>279</v>
      </c>
      <c r="D599" s="10">
        <f t="shared" si="75"/>
        <v>28.54169999999991</v>
      </c>
      <c r="E599" s="5">
        <f t="shared" si="72"/>
        <v>-0.30901699437520913</v>
      </c>
      <c r="F599" s="6">
        <f t="shared" si="76"/>
        <v>0.8526401643540802</v>
      </c>
      <c r="G599" s="74">
        <f t="shared" si="77"/>
        <v>46850562.71215847</v>
      </c>
      <c r="H599" s="76">
        <f t="shared" si="78"/>
        <v>3.23550676462713E-11</v>
      </c>
      <c r="I599" s="74">
        <f t="shared" si="73"/>
        <v>-104.90057687840796</v>
      </c>
    </row>
    <row r="600" spans="3:9" ht="12.75">
      <c r="C600">
        <f t="shared" si="74"/>
        <v>280</v>
      </c>
      <c r="D600" s="10">
        <f t="shared" si="75"/>
        <v>28.64399999999991</v>
      </c>
      <c r="E600" s="5">
        <f t="shared" si="72"/>
        <v>-2.734366552625822E-13</v>
      </c>
      <c r="F600" s="6">
        <f t="shared" si="76"/>
        <v>0.8660254037844273</v>
      </c>
      <c r="G600" s="74">
        <f t="shared" si="77"/>
        <v>44993889.98471465</v>
      </c>
      <c r="H600" s="76">
        <f t="shared" si="78"/>
        <v>2.8336308950575116E-35</v>
      </c>
      <c r="I600" s="74">
        <f t="shared" si="73"/>
        <v>-345.47656721018535</v>
      </c>
    </row>
    <row r="601" spans="3:9" ht="12.75">
      <c r="C601">
        <f t="shared" si="74"/>
        <v>281</v>
      </c>
      <c r="D601" s="10">
        <f t="shared" si="75"/>
        <v>28.74629999999991</v>
      </c>
      <c r="E601" s="5">
        <f t="shared" si="72"/>
        <v>0.30901699437467556</v>
      </c>
      <c r="F601" s="6">
        <f t="shared" si="76"/>
        <v>0.8788171126619537</v>
      </c>
      <c r="G601" s="74">
        <f t="shared" si="77"/>
        <v>43091809.16275871</v>
      </c>
      <c r="H601" s="76">
        <f t="shared" si="78"/>
        <v>4.0630102349048034E-11</v>
      </c>
      <c r="I601" s="74">
        <f t="shared" si="73"/>
        <v>-103.91152083664954</v>
      </c>
    </row>
    <row r="602" spans="3:9" ht="12.75">
      <c r="C602">
        <f t="shared" si="74"/>
        <v>282</v>
      </c>
      <c r="D602" s="10">
        <f t="shared" si="75"/>
        <v>28.84859999999991</v>
      </c>
      <c r="E602" s="5">
        <f t="shared" si="72"/>
        <v>0.5877852522922433</v>
      </c>
      <c r="F602" s="6">
        <f t="shared" si="76"/>
        <v>0.8910065241883568</v>
      </c>
      <c r="G602" s="74">
        <f t="shared" si="77"/>
        <v>41145408.60733659</v>
      </c>
      <c r="H602" s="76">
        <f t="shared" si="78"/>
        <v>1.6574178557258893E-10</v>
      </c>
      <c r="I602" s="74">
        <f t="shared" si="73"/>
        <v>-97.80567986717459</v>
      </c>
    </row>
    <row r="603" spans="3:9" ht="12.75">
      <c r="C603">
        <f t="shared" si="74"/>
        <v>283</v>
      </c>
      <c r="D603" s="10">
        <f t="shared" si="75"/>
        <v>28.95089999999991</v>
      </c>
      <c r="E603" s="5">
        <f aca="true" t="shared" si="79" ref="E603:E626">SIN((PI()*fakt*D603)/(fc_boc_2*fakt))</f>
        <v>0.8090169943747815</v>
      </c>
      <c r="F603" s="6">
        <f t="shared" si="76"/>
        <v>0.9025852843498502</v>
      </c>
      <c r="G603" s="74">
        <f t="shared" si="77"/>
        <v>39155817.188132785</v>
      </c>
      <c r="H603" s="76">
        <f t="shared" si="78"/>
        <v>3.557745152615559E-10</v>
      </c>
      <c r="I603" s="74">
        <f t="shared" si="73"/>
        <v>-94.48825164396206</v>
      </c>
    </row>
    <row r="604" spans="3:9" ht="12.75">
      <c r="C604">
        <f t="shared" si="74"/>
        <v>284</v>
      </c>
      <c r="D604" s="10">
        <f t="shared" si="75"/>
        <v>29.053199999999908</v>
      </c>
      <c r="E604" s="5">
        <f t="shared" si="79"/>
        <v>0.9510565162950668</v>
      </c>
      <c r="F604" s="6">
        <f t="shared" si="76"/>
        <v>0.9135454576425911</v>
      </c>
      <c r="G604" s="74">
        <f t="shared" si="77"/>
        <v>37124203.65036151</v>
      </c>
      <c r="H604" s="76">
        <f t="shared" si="78"/>
        <v>5.603176682417245E-10</v>
      </c>
      <c r="I604" s="74">
        <f aca="true" t="shared" si="80" ref="I604:I626">LOG10(H604)*10</f>
        <v>-92.51565682906505</v>
      </c>
    </row>
    <row r="605" spans="3:9" ht="12.75">
      <c r="C605">
        <f t="shared" si="74"/>
        <v>285</v>
      </c>
      <c r="D605" s="10">
        <f t="shared" si="75"/>
        <v>29.155499999999908</v>
      </c>
      <c r="E605" s="5">
        <f t="shared" si="79"/>
        <v>1</v>
      </c>
      <c r="F605" s="6">
        <f t="shared" si="76"/>
        <v>0.9238795325112776</v>
      </c>
      <c r="G605" s="74">
        <f t="shared" si="77"/>
        <v>35051775.947288014</v>
      </c>
      <c r="H605" s="76">
        <f t="shared" si="78"/>
        <v>7.106999281858176E-10</v>
      </c>
      <c r="I605" s="74">
        <f t="shared" si="80"/>
        <v>-91.48313728441778</v>
      </c>
    </row>
    <row r="606" spans="3:9" ht="12.75">
      <c r="C606">
        <f t="shared" si="74"/>
        <v>286</v>
      </c>
      <c r="D606" s="10">
        <f t="shared" si="75"/>
        <v>29.257799999999907</v>
      </c>
      <c r="E606" s="5">
        <f t="shared" si="79"/>
        <v>0.9510565162952392</v>
      </c>
      <c r="F606" s="6">
        <f t="shared" si="76"/>
        <v>0.9335804264971933</v>
      </c>
      <c r="G606" s="74">
        <f t="shared" si="77"/>
        <v>32939780.53874542</v>
      </c>
      <c r="H606" s="76">
        <f t="shared" si="78"/>
        <v>7.43276423726667E-10</v>
      </c>
      <c r="I606" s="74">
        <f t="shared" si="80"/>
        <v>-91.28849642533791</v>
      </c>
    </row>
    <row r="607" spans="3:9" ht="12.75">
      <c r="C607">
        <f t="shared" si="74"/>
        <v>287</v>
      </c>
      <c r="D607" s="10">
        <f t="shared" si="75"/>
        <v>29.360099999999907</v>
      </c>
      <c r="E607" s="5">
        <f t="shared" si="79"/>
        <v>0.8090169943751176</v>
      </c>
      <c r="F607" s="6">
        <f t="shared" si="76"/>
        <v>0.94264149109217</v>
      </c>
      <c r="G607" s="74">
        <f t="shared" si="77"/>
        <v>30789501.65604119</v>
      </c>
      <c r="H607" s="76">
        <f t="shared" si="78"/>
        <v>6.275938900084644E-10</v>
      </c>
      <c r="I607" s="74">
        <f t="shared" si="80"/>
        <v>-92.02321293173893</v>
      </c>
    </row>
    <row r="608" spans="3:9" ht="12.75">
      <c r="C608">
        <f t="shared" si="74"/>
        <v>288</v>
      </c>
      <c r="D608" s="10">
        <f t="shared" si="75"/>
        <v>29.462399999999906</v>
      </c>
      <c r="E608" s="5">
        <f t="shared" si="79"/>
        <v>0.587785252292706</v>
      </c>
      <c r="F608" s="6">
        <f t="shared" si="76"/>
        <v>0.9510565162951458</v>
      </c>
      <c r="G608" s="74">
        <f t="shared" si="77"/>
        <v>28602260.533674717</v>
      </c>
      <c r="H608" s="76">
        <f t="shared" si="78"/>
        <v>3.907733508019504E-10</v>
      </c>
      <c r="I608" s="74">
        <f t="shared" si="80"/>
        <v>-94.08075061110603</v>
      </c>
    </row>
    <row r="609" spans="3:9" ht="12.75">
      <c r="C609">
        <f t="shared" si="74"/>
        <v>289</v>
      </c>
      <c r="D609" s="10">
        <f t="shared" si="75"/>
        <v>29.564699999999906</v>
      </c>
      <c r="E609" s="5">
        <f t="shared" si="79"/>
        <v>0.3090169943752194</v>
      </c>
      <c r="F609" s="6">
        <f t="shared" si="76"/>
        <v>0.958819734868186</v>
      </c>
      <c r="G609" s="74">
        <f t="shared" si="77"/>
        <v>26379414.60831805</v>
      </c>
      <c r="H609" s="76">
        <f t="shared" si="78"/>
        <v>1.2905771837853623E-10</v>
      </c>
      <c r="I609" s="74">
        <f t="shared" si="80"/>
        <v>-98.89216017087026</v>
      </c>
    </row>
    <row r="610" spans="3:9" ht="12.75">
      <c r="C610">
        <f t="shared" si="74"/>
        <v>290</v>
      </c>
      <c r="D610" s="10">
        <f t="shared" si="75"/>
        <v>29.666999999999906</v>
      </c>
      <c r="E610" s="5">
        <f t="shared" si="79"/>
        <v>2.8421731114447457E-13</v>
      </c>
      <c r="F610" s="6">
        <f t="shared" si="76"/>
        <v>0.9659258262890619</v>
      </c>
      <c r="G610" s="74">
        <f t="shared" si="77"/>
        <v>24122356.68553413</v>
      </c>
      <c r="H610" s="76">
        <f t="shared" si="78"/>
        <v>1.3250271377017941E-34</v>
      </c>
      <c r="I610" s="74">
        <f t="shared" si="80"/>
        <v>-338.7777522690948</v>
      </c>
    </row>
    <row r="611" spans="3:9" ht="12.75">
      <c r="C611">
        <f t="shared" si="74"/>
        <v>291</v>
      </c>
      <c r="D611" s="10">
        <f t="shared" si="75"/>
        <v>29.769299999999905</v>
      </c>
      <c r="E611" s="5">
        <f t="shared" si="79"/>
        <v>-0.3090169943746788</v>
      </c>
      <c r="F611" s="6">
        <f t="shared" si="76"/>
        <v>0.9723699203976708</v>
      </c>
      <c r="G611" s="74">
        <f t="shared" si="77"/>
        <v>21832514.074739374</v>
      </c>
      <c r="H611" s="76">
        <f t="shared" si="78"/>
        <v>1.9377417467768373E-10</v>
      </c>
      <c r="I611" s="74">
        <f t="shared" si="80"/>
        <v>-97.12704104180695</v>
      </c>
    </row>
    <row r="612" spans="3:9" ht="12.75">
      <c r="C612">
        <f t="shared" si="74"/>
        <v>292</v>
      </c>
      <c r="D612" s="10">
        <f t="shared" si="75"/>
        <v>29.871599999999905</v>
      </c>
      <c r="E612" s="5">
        <f t="shared" si="79"/>
        <v>-0.5877852522922461</v>
      </c>
      <c r="F612" s="6">
        <f t="shared" si="76"/>
        <v>0.9781476007338006</v>
      </c>
      <c r="G612" s="74">
        <f t="shared" si="77"/>
        <v>19511347.692941193</v>
      </c>
      <c r="H612" s="76">
        <f t="shared" si="78"/>
        <v>8.882746251396668E-10</v>
      </c>
      <c r="I612" s="74">
        <f t="shared" si="80"/>
        <v>-90.51452743969192</v>
      </c>
    </row>
    <row r="613" spans="3:9" ht="12.75">
      <c r="C613">
        <f t="shared" si="74"/>
        <v>293</v>
      </c>
      <c r="D613" s="10">
        <f t="shared" si="75"/>
        <v>29.973899999999905</v>
      </c>
      <c r="E613" s="5">
        <f t="shared" si="79"/>
        <v>-0.8090169943747751</v>
      </c>
      <c r="F613" s="6">
        <f t="shared" si="76"/>
        <v>0.98325490756395</v>
      </c>
      <c r="G613" s="74">
        <f t="shared" si="77"/>
        <v>17160351.137808815</v>
      </c>
      <c r="H613" s="76">
        <f t="shared" si="78"/>
        <v>2.1982183449590135E-09</v>
      </c>
      <c r="I613" s="74">
        <f t="shared" si="80"/>
        <v>-86.57929172103042</v>
      </c>
    </row>
    <row r="614" spans="3:9" ht="12.75">
      <c r="C614">
        <f t="shared" si="74"/>
        <v>294</v>
      </c>
      <c r="D614" s="10">
        <f t="shared" si="75"/>
        <v>30.076199999999904</v>
      </c>
      <c r="E614" s="5">
        <f t="shared" si="79"/>
        <v>-0.9510565162950635</v>
      </c>
      <c r="F614" s="6">
        <f t="shared" si="76"/>
        <v>0.9876883405951338</v>
      </c>
      <c r="G614" s="74">
        <f t="shared" si="77"/>
        <v>14781049.730661225</v>
      </c>
      <c r="H614" s="76">
        <f t="shared" si="78"/>
        <v>4.1315934722123195E-09</v>
      </c>
      <c r="I614" s="74">
        <f t="shared" si="80"/>
        <v>-83.83882417418775</v>
      </c>
    </row>
    <row r="615" spans="3:9" ht="12.75">
      <c r="C615">
        <f t="shared" si="74"/>
        <v>295</v>
      </c>
      <c r="D615" s="10">
        <f t="shared" si="75"/>
        <v>30.178499999999904</v>
      </c>
      <c r="E615" s="5">
        <f t="shared" si="79"/>
        <v>-1</v>
      </c>
      <c r="F615" s="6">
        <f t="shared" si="76"/>
        <v>0.9914448613738072</v>
      </c>
      <c r="G615" s="74">
        <f t="shared" si="77"/>
        <v>12374999.529983662</v>
      </c>
      <c r="H615" s="76">
        <f t="shared" si="78"/>
        <v>6.566325144175706E-09</v>
      </c>
      <c r="I615" s="74">
        <f t="shared" si="80"/>
        <v>-81.82677616150514</v>
      </c>
    </row>
    <row r="616" spans="3:9" ht="12.75">
      <c r="C616">
        <f t="shared" si="74"/>
        <v>296</v>
      </c>
      <c r="D616" s="10">
        <f t="shared" si="75"/>
        <v>30.280799999999903</v>
      </c>
      <c r="E616" s="5">
        <f t="shared" si="79"/>
        <v>-0.9510565162952426</v>
      </c>
      <c r="F616" s="6">
        <f t="shared" si="76"/>
        <v>0.9945218953682707</v>
      </c>
      <c r="G616" s="74">
        <f t="shared" si="77"/>
        <v>9943786.31610683</v>
      </c>
      <c r="H616" s="76">
        <f t="shared" si="78"/>
        <v>9.25578838037312E-09</v>
      </c>
      <c r="I616" s="74">
        <f t="shared" si="80"/>
        <v>-80.33586583430426</v>
      </c>
    </row>
    <row r="617" spans="3:9" ht="12.75">
      <c r="C617">
        <f t="shared" si="74"/>
        <v>297</v>
      </c>
      <c r="D617" s="10">
        <f t="shared" si="75"/>
        <v>30.383099999999903</v>
      </c>
      <c r="E617" s="5">
        <f t="shared" si="79"/>
        <v>-0.8090169943751155</v>
      </c>
      <c r="F617" s="6">
        <f t="shared" si="76"/>
        <v>0.9969173337331261</v>
      </c>
      <c r="G617" s="74">
        <f t="shared" si="77"/>
        <v>7489024.547710761</v>
      </c>
      <c r="H617" s="76">
        <f t="shared" si="78"/>
        <v>1.1864753209724601E-08</v>
      </c>
      <c r="I617" s="74">
        <f t="shared" si="80"/>
        <v>-79.25741290802688</v>
      </c>
    </row>
    <row r="618" spans="3:9" ht="12.75">
      <c r="C618">
        <f t="shared" si="74"/>
        <v>298</v>
      </c>
      <c r="D618" s="10">
        <f t="shared" si="75"/>
        <v>30.485399999999903</v>
      </c>
      <c r="E618" s="5">
        <f t="shared" si="79"/>
        <v>-0.5877852522927032</v>
      </c>
      <c r="F618" s="6">
        <f t="shared" si="76"/>
        <v>0.9986295347545726</v>
      </c>
      <c r="G618" s="74">
        <f t="shared" si="77"/>
        <v>5012356.290838414</v>
      </c>
      <c r="H618" s="76">
        <f t="shared" si="78"/>
        <v>1.4029362875162355E-08</v>
      </c>
      <c r="I618" s="74">
        <f t="shared" si="80"/>
        <v>-78.52962051429527</v>
      </c>
    </row>
    <row r="619" spans="3:9" ht="12.75">
      <c r="C619">
        <f t="shared" si="74"/>
        <v>299</v>
      </c>
      <c r="D619" s="10">
        <f t="shared" si="75"/>
        <v>30.587699999999902</v>
      </c>
      <c r="E619" s="5">
        <f t="shared" si="79"/>
        <v>-0.30901699437522967</v>
      </c>
      <c r="F619" s="6">
        <f t="shared" si="76"/>
        <v>0.9996573249755566</v>
      </c>
      <c r="G619" s="74">
        <f t="shared" si="77"/>
        <v>2515450.121128862</v>
      </c>
      <c r="H619" s="76">
        <f t="shared" si="78"/>
        <v>1.542805743212239E-08</v>
      </c>
      <c r="I619" s="74">
        <f t="shared" si="80"/>
        <v>-78.11688753108601</v>
      </c>
    </row>
    <row r="620" spans="3:9" ht="12.75">
      <c r="C620">
        <f t="shared" si="74"/>
        <v>300</v>
      </c>
      <c r="D620" s="10">
        <f t="shared" si="75"/>
        <v>30.689999999999902</v>
      </c>
      <c r="E620" s="5">
        <f t="shared" si="79"/>
        <v>-2.9499796702636694E-13</v>
      </c>
      <c r="F620" s="6">
        <f t="shared" si="76"/>
        <v>1</v>
      </c>
      <c r="G620" s="74">
        <f t="shared" si="77"/>
        <v>2.5129210921703535E-06</v>
      </c>
      <c r="H620" s="76">
        <f t="shared" si="78"/>
        <v>1.4097950346424454E-08</v>
      </c>
      <c r="I620" s="74">
        <f t="shared" si="80"/>
        <v>-78.50844023368927</v>
      </c>
    </row>
    <row r="621" spans="3:9" ht="12.75">
      <c r="C621">
        <f t="shared" si="74"/>
        <v>301</v>
      </c>
      <c r="D621" s="10">
        <f t="shared" si="75"/>
        <v>30.7922999999999</v>
      </c>
      <c r="E621" s="5">
        <f t="shared" si="79"/>
        <v>0.30901699437466856</v>
      </c>
      <c r="F621" s="6">
        <f t="shared" si="76"/>
        <v>0.9996573249755579</v>
      </c>
      <c r="G621" s="74">
        <f t="shared" si="77"/>
        <v>-2532275.874442409</v>
      </c>
      <c r="H621" s="76">
        <f t="shared" si="78"/>
        <v>1.5223714556016596E-08</v>
      </c>
      <c r="I621" s="74">
        <f t="shared" si="80"/>
        <v>-78.17479367647275</v>
      </c>
    </row>
    <row r="622" spans="3:9" ht="12.75">
      <c r="C622">
        <f t="shared" si="74"/>
        <v>302</v>
      </c>
      <c r="D622" s="10">
        <f t="shared" si="75"/>
        <v>30.8945999999999</v>
      </c>
      <c r="E622" s="5">
        <f t="shared" si="79"/>
        <v>0.5877852522922373</v>
      </c>
      <c r="F622" s="6">
        <f t="shared" si="76"/>
        <v>0.9986295347545753</v>
      </c>
      <c r="G622" s="74">
        <f t="shared" si="77"/>
        <v>-5079636.241046131</v>
      </c>
      <c r="H622" s="76">
        <f t="shared" si="78"/>
        <v>1.3660185307292916E-08</v>
      </c>
      <c r="I622" s="74">
        <f t="shared" si="80"/>
        <v>-78.6454340919117</v>
      </c>
    </row>
    <row r="623" spans="3:9" ht="12.75">
      <c r="C623">
        <f t="shared" si="74"/>
        <v>303</v>
      </c>
      <c r="D623" s="10">
        <f t="shared" si="75"/>
        <v>30.9968999999999</v>
      </c>
      <c r="E623" s="5">
        <f t="shared" si="79"/>
        <v>0.8090169943747688</v>
      </c>
      <c r="F623" s="6">
        <f t="shared" si="76"/>
        <v>0.99691733373313</v>
      </c>
      <c r="G623" s="74">
        <f t="shared" si="77"/>
        <v>-7640317.972912152</v>
      </c>
      <c r="H623" s="76">
        <f t="shared" si="78"/>
        <v>1.1399514381782257E-08</v>
      </c>
      <c r="I623" s="74">
        <f t="shared" si="80"/>
        <v>-79.43113649172686</v>
      </c>
    </row>
    <row r="624" spans="3:9" ht="12.75">
      <c r="C624">
        <f t="shared" si="74"/>
        <v>304</v>
      </c>
      <c r="D624" s="10">
        <f t="shared" si="75"/>
        <v>31.0991999999999</v>
      </c>
      <c r="E624" s="5">
        <f t="shared" si="79"/>
        <v>0.9510565162950602</v>
      </c>
      <c r="F624" s="6">
        <f t="shared" si="76"/>
        <v>0.994521895368276</v>
      </c>
      <c r="G624" s="74">
        <f t="shared" si="77"/>
        <v>-10212537.297618337</v>
      </c>
      <c r="H624" s="76">
        <f t="shared" si="78"/>
        <v>8.775051449264694E-09</v>
      </c>
      <c r="I624" s="74">
        <f t="shared" si="80"/>
        <v>-80.56750328529802</v>
      </c>
    </row>
    <row r="625" spans="3:9" ht="12.75">
      <c r="C625">
        <f t="shared" si="74"/>
        <v>305</v>
      </c>
      <c r="D625" s="10">
        <f t="shared" si="75"/>
        <v>31.2014999999999</v>
      </c>
      <c r="E625" s="5">
        <f t="shared" si="79"/>
        <v>1</v>
      </c>
      <c r="F625" s="6">
        <f t="shared" si="76"/>
        <v>0.9914448613738139</v>
      </c>
      <c r="G625" s="74">
        <f t="shared" si="77"/>
        <v>-12794491.039469566</v>
      </c>
      <c r="H625" s="76">
        <f t="shared" si="78"/>
        <v>6.1428051133818995E-09</v>
      </c>
      <c r="I625" s="74">
        <f t="shared" si="80"/>
        <v>-82.1163326288741</v>
      </c>
    </row>
    <row r="626" spans="3:9" ht="12.75" thickBot="1">
      <c r="C626">
        <f t="shared" si="74"/>
        <v>306</v>
      </c>
      <c r="D626" s="10">
        <f t="shared" si="75"/>
        <v>31.3037999999999</v>
      </c>
      <c r="E626" s="62">
        <f t="shared" si="79"/>
        <v>0.9510565162952502</v>
      </c>
      <c r="F626" s="63">
        <f t="shared" si="76"/>
        <v>0.9876883405951418</v>
      </c>
      <c r="G626" s="75">
        <f t="shared" si="77"/>
        <v>-15384357.882928131</v>
      </c>
      <c r="H626" s="76">
        <f t="shared" si="78"/>
        <v>3.813900779235777E-09</v>
      </c>
      <c r="I626" s="75">
        <f t="shared" si="80"/>
        <v>-84.18630609557162</v>
      </c>
    </row>
  </sheetData>
  <sheetProtection/>
  <mergeCells count="1">
    <mergeCell ref="D3:I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617"/>
  <sheetViews>
    <sheetView zoomScalePageLayoutView="0" workbookViewId="0" topLeftCell="B1">
      <selection activeCell="K7" sqref="K7"/>
    </sheetView>
  </sheetViews>
  <sheetFormatPr defaultColWidth="11.421875" defaultRowHeight="12.75"/>
  <cols>
    <col min="1" max="1" width="8.7109375" style="0" customWidth="1"/>
    <col min="2" max="2" width="9.57421875" style="0" customWidth="1"/>
    <col min="5" max="5" width="12.421875" style="0" bestFit="1" customWidth="1"/>
    <col min="7" max="7" width="13.7109375" style="0" customWidth="1"/>
    <col min="8" max="9" width="14.57421875" style="0" customWidth="1"/>
    <col min="10" max="10" width="12.28125" style="0" customWidth="1"/>
  </cols>
  <sheetData>
    <row r="2" spans="11:12" ht="12.75">
      <c r="K2" t="str">
        <f>IF(m_1=1,IF(n_1=1,IF(m_2=6,IF(n_2=1,IF(p_1=10/11*100,"so solls sein")))))</f>
        <v>so solls sein</v>
      </c>
      <c r="L2" t="str">
        <f>IF(K2=FALSE,"MBOC-Modulation mit frei gewählten Parametern","vereinbarte MBOC(6,1,1/11 - Modulation")</f>
        <v>vereinbarte MBOC(6,1,1/11 - Modulation</v>
      </c>
    </row>
    <row r="3" ht="12.75" thickBot="1"/>
    <row r="4" spans="5:13" ht="12.75">
      <c r="E4" s="128" t="s">
        <v>23</v>
      </c>
      <c r="F4" s="129"/>
      <c r="G4" s="130"/>
      <c r="H4" s="128" t="s">
        <v>24</v>
      </c>
      <c r="I4" s="129"/>
      <c r="J4" s="130"/>
      <c r="L4" s="128" t="s">
        <v>17</v>
      </c>
      <c r="M4" s="130"/>
    </row>
    <row r="5" spans="3:13" ht="12.75">
      <c r="C5" s="34" t="s">
        <v>18</v>
      </c>
      <c r="D5" s="34" t="s">
        <v>25</v>
      </c>
      <c r="E5" s="38" t="s">
        <v>26</v>
      </c>
      <c r="F5" s="37" t="s">
        <v>27</v>
      </c>
      <c r="G5" s="39" t="s">
        <v>40</v>
      </c>
      <c r="H5" s="38" t="s">
        <v>26</v>
      </c>
      <c r="I5" s="37" t="s">
        <v>27</v>
      </c>
      <c r="J5" s="39" t="s">
        <v>28</v>
      </c>
      <c r="L5" s="3" t="s">
        <v>26</v>
      </c>
      <c r="M5" s="44" t="s">
        <v>29</v>
      </c>
    </row>
    <row r="6" spans="3:13" ht="12.75">
      <c r="C6" s="34"/>
      <c r="D6" s="34"/>
      <c r="E6" s="79"/>
      <c r="F6" s="18"/>
      <c r="G6" s="101" t="str">
        <f>CONCATENATE(p_1,"%")</f>
        <v>90,9090909090909%</v>
      </c>
      <c r="H6" s="79"/>
      <c r="I6" s="18"/>
      <c r="J6" s="44" t="str">
        <f>CONCATENATE(p_2,"%")</f>
        <v>9,09090909090909%</v>
      </c>
      <c r="L6" s="3"/>
      <c r="M6" s="44"/>
    </row>
    <row r="7" spans="3:13" ht="12.75">
      <c r="C7" s="2">
        <f>sinBOC_1!B20</f>
        <v>302</v>
      </c>
      <c r="D7" s="26">
        <f>sinBOC_1!C20</f>
        <v>-30.8945999999999</v>
      </c>
      <c r="E7" s="40">
        <f>sinBOC_1!G20</f>
        <v>3.960957500815012E-12</v>
      </c>
      <c r="F7" s="35">
        <f>LOG10(E7)*10</f>
        <v>-114.02199817343384</v>
      </c>
      <c r="G7" s="41">
        <f>p_1/100*E7</f>
        <v>3.600870455286375E-12</v>
      </c>
      <c r="H7" s="42">
        <f>sinBOC_2!H18</f>
        <v>1.3660185307292916E-08</v>
      </c>
      <c r="I7" s="36">
        <f>LOG10(H7)*10</f>
        <v>-78.6454340919117</v>
      </c>
      <c r="J7" s="41">
        <f aca="true" t="shared" si="0" ref="J7:J70">p_2/100*H7</f>
        <v>1.24183502793572E-09</v>
      </c>
      <c r="L7" s="40">
        <f>G7+J7</f>
        <v>1.2454358983910065E-09</v>
      </c>
      <c r="M7" s="43">
        <f>LOG10(L7)*10</f>
        <v>-89.04678620348655</v>
      </c>
    </row>
    <row r="8" spans="3:13" ht="12.75">
      <c r="C8" s="2">
        <f>sinBOC_1!B21</f>
        <v>301</v>
      </c>
      <c r="D8" s="26">
        <f>sinBOC_1!C21</f>
        <v>-30.7922999999999</v>
      </c>
      <c r="E8" s="40">
        <f>sinBOC_1!G21</f>
        <v>2.6186736997635026E-13</v>
      </c>
      <c r="F8" s="35">
        <f aca="true" t="shared" si="1" ref="F8:F71">LOG10(E8)*10</f>
        <v>-125.81918613533801</v>
      </c>
      <c r="G8" s="41">
        <f aca="true" t="shared" si="2" ref="G8:G70">p_1/100*E8</f>
        <v>2.380612454330457E-13</v>
      </c>
      <c r="H8" s="42">
        <f>sinBOC_2!H19</f>
        <v>1.5223714556016596E-08</v>
      </c>
      <c r="I8" s="36">
        <f aca="true" t="shared" si="3" ref="I8:I71">LOG10(H8)*10</f>
        <v>-78.17479367647275</v>
      </c>
      <c r="J8" s="41">
        <f t="shared" si="0"/>
        <v>1.3839740505469639E-09</v>
      </c>
      <c r="L8" s="40">
        <f aca="true" t="shared" si="4" ref="L8:L70">G8+J8</f>
        <v>1.3842121117923968E-09</v>
      </c>
      <c r="M8" s="43">
        <f aca="true" t="shared" si="5" ref="M8:M71">LOG10(L8)*10</f>
        <v>-88.58797355021869</v>
      </c>
    </row>
    <row r="9" spans="3:13" ht="12.75">
      <c r="C9" s="2">
        <f>sinBOC_1!B22</f>
        <v>300</v>
      </c>
      <c r="D9" s="26">
        <f>sinBOC_1!C22</f>
        <v>-30.689999999999902</v>
      </c>
      <c r="E9" s="40">
        <f>sinBOC_1!G22</f>
        <v>2.0835225843394817E-61</v>
      </c>
      <c r="F9" s="35">
        <f t="shared" si="1"/>
        <v>-606.812017876469</v>
      </c>
      <c r="G9" s="41">
        <f t="shared" si="2"/>
        <v>1.8941114403086197E-61</v>
      </c>
      <c r="H9" s="42">
        <f>sinBOC_2!H20</f>
        <v>1.4097950346424454E-08</v>
      </c>
      <c r="I9" s="36">
        <f t="shared" si="3"/>
        <v>-78.50844023368927</v>
      </c>
      <c r="J9" s="41">
        <f t="shared" si="0"/>
        <v>1.2816318496749507E-09</v>
      </c>
      <c r="L9" s="40">
        <f t="shared" si="4"/>
        <v>1.2816318496749507E-09</v>
      </c>
      <c r="M9" s="43">
        <f t="shared" si="5"/>
        <v>-88.92236708527152</v>
      </c>
    </row>
    <row r="10" spans="3:13" ht="12.75">
      <c r="C10" s="2">
        <f>sinBOC_1!B23</f>
        <v>299</v>
      </c>
      <c r="D10" s="26">
        <f>sinBOC_1!C23</f>
        <v>-30.587699999999902</v>
      </c>
      <c r="E10" s="40">
        <f>sinBOC_1!G23</f>
        <v>2.6538232891582945E-13</v>
      </c>
      <c r="F10" s="35">
        <f t="shared" si="1"/>
        <v>-125.76127998991738</v>
      </c>
      <c r="G10" s="41">
        <f t="shared" si="2"/>
        <v>2.4125666265075404E-13</v>
      </c>
      <c r="H10" s="42">
        <f>sinBOC_2!H21</f>
        <v>1.542805743212239E-08</v>
      </c>
      <c r="I10" s="36">
        <f>LOG10(H10)*10</f>
        <v>-78.11688753108601</v>
      </c>
      <c r="J10" s="41">
        <f t="shared" si="0"/>
        <v>1.4025506756474906E-09</v>
      </c>
      <c r="L10" s="40">
        <f t="shared" si="4"/>
        <v>1.4027919323101413E-09</v>
      </c>
      <c r="M10" s="43">
        <f t="shared" si="5"/>
        <v>-88.53006740483195</v>
      </c>
    </row>
    <row r="11" spans="3:13" ht="12.75">
      <c r="C11" s="2">
        <f>sinBOC_1!B24</f>
        <v>298</v>
      </c>
      <c r="D11" s="26">
        <f>sinBOC_1!C24</f>
        <v>-30.485399999999903</v>
      </c>
      <c r="E11" s="40">
        <f>sinBOC_1!G24</f>
        <v>4.068005584271123E-12</v>
      </c>
      <c r="F11" s="35">
        <f t="shared" si="1"/>
        <v>-113.90618459580053</v>
      </c>
      <c r="G11" s="41">
        <f t="shared" si="2"/>
        <v>3.69818689479193E-12</v>
      </c>
      <c r="H11" s="42">
        <f>sinBOC_2!H22</f>
        <v>1.4029362875162355E-08</v>
      </c>
      <c r="I11" s="36">
        <f t="shared" si="3"/>
        <v>-78.52962051429527</v>
      </c>
      <c r="J11" s="41">
        <f t="shared" si="0"/>
        <v>1.27539662501476E-09</v>
      </c>
      <c r="L11" s="40">
        <f t="shared" si="4"/>
        <v>1.279094811909552E-09</v>
      </c>
      <c r="M11" s="43">
        <f t="shared" si="5"/>
        <v>-88.93097262587007</v>
      </c>
    </row>
    <row r="12" spans="3:13" ht="12.75">
      <c r="C12" s="2">
        <f>sinBOC_1!B25</f>
        <v>297</v>
      </c>
      <c r="D12" s="26">
        <f>sinBOC_1!C25</f>
        <v>-30.383099999999903</v>
      </c>
      <c r="E12" s="40">
        <f>sinBOC_1!G25</f>
        <v>1.9079139042159374E-11</v>
      </c>
      <c r="F12" s="35">
        <f t="shared" si="1"/>
        <v>-107.19441226994378</v>
      </c>
      <c r="G12" s="41">
        <f t="shared" si="2"/>
        <v>1.734467185650852E-11</v>
      </c>
      <c r="H12" s="42">
        <f>sinBOC_2!H23</f>
        <v>1.1864753209724601E-08</v>
      </c>
      <c r="I12" s="36">
        <f t="shared" si="3"/>
        <v>-79.25741290802688</v>
      </c>
      <c r="J12" s="41">
        <f t="shared" si="0"/>
        <v>1.0786139281567823E-09</v>
      </c>
      <c r="L12" s="40">
        <f t="shared" si="4"/>
        <v>1.0959586000132907E-09</v>
      </c>
      <c r="M12" s="43">
        <f t="shared" si="5"/>
        <v>-89.60205851075527</v>
      </c>
    </row>
    <row r="13" spans="3:13" ht="12.75">
      <c r="C13" s="2">
        <f>sinBOC_1!B26</f>
        <v>296</v>
      </c>
      <c r="D13" s="26">
        <f>sinBOC_1!C26</f>
        <v>-30.280799999999903</v>
      </c>
      <c r="E13" s="40">
        <f>sinBOC_1!G26</f>
        <v>5.39729220797308E-11</v>
      </c>
      <c r="F13" s="35">
        <f t="shared" si="1"/>
        <v>-102.67824068709858</v>
      </c>
      <c r="G13" s="41">
        <f t="shared" si="2"/>
        <v>4.906629279975527E-11</v>
      </c>
      <c r="H13" s="42">
        <f>sinBOC_2!H24</f>
        <v>9.25578838037312E-09</v>
      </c>
      <c r="I13" s="36">
        <f t="shared" si="3"/>
        <v>-80.33586583430426</v>
      </c>
      <c r="J13" s="41">
        <f t="shared" si="0"/>
        <v>8.414353073066476E-10</v>
      </c>
      <c r="L13" s="40">
        <f t="shared" si="4"/>
        <v>8.905016001064029E-10</v>
      </c>
      <c r="M13" s="43">
        <f t="shared" si="5"/>
        <v>-90.50365295833801</v>
      </c>
    </row>
    <row r="14" spans="3:13" ht="12.75">
      <c r="C14" s="2">
        <f>sinBOC_1!B27</f>
        <v>295</v>
      </c>
      <c r="D14" s="26">
        <f>sinBOC_1!C27</f>
        <v>-30.178499999999904</v>
      </c>
      <c r="E14" s="40">
        <f>sinBOC_1!G27</f>
        <v>1.1381004339703861E-10</v>
      </c>
      <c r="F14" s="35">
        <f t="shared" si="1"/>
        <v>-99.43819411056498</v>
      </c>
      <c r="G14" s="41">
        <f t="shared" si="2"/>
        <v>1.0346367581548965E-10</v>
      </c>
      <c r="H14" s="42">
        <f>sinBOC_2!H25</f>
        <v>6.566325144175706E-09</v>
      </c>
      <c r="I14" s="36">
        <f t="shared" si="3"/>
        <v>-81.82677616150514</v>
      </c>
      <c r="J14" s="41">
        <f t="shared" si="0"/>
        <v>5.969386494705189E-10</v>
      </c>
      <c r="L14" s="40">
        <f t="shared" si="4"/>
        <v>7.004023252860086E-10</v>
      </c>
      <c r="M14" s="43">
        <f t="shared" si="5"/>
        <v>-91.54652420759342</v>
      </c>
    </row>
    <row r="15" spans="3:13" ht="12.75">
      <c r="C15" s="2">
        <f>sinBOC_1!B28</f>
        <v>294</v>
      </c>
      <c r="D15" s="26">
        <f>sinBOC_1!C28</f>
        <v>-30.076199999999904</v>
      </c>
      <c r="E15" s="40">
        <f>sinBOC_1!G28</f>
        <v>1.9634530899960567E-10</v>
      </c>
      <c r="F15" s="35">
        <f t="shared" si="1"/>
        <v>-97.06979470252604</v>
      </c>
      <c r="G15" s="41">
        <f t="shared" si="2"/>
        <v>1.7849573545418696E-10</v>
      </c>
      <c r="H15" s="42">
        <f>sinBOC_2!H26</f>
        <v>4.1315934722123195E-09</v>
      </c>
      <c r="I15" s="36">
        <f t="shared" si="3"/>
        <v>-83.83882417418775</v>
      </c>
      <c r="J15" s="41">
        <f t="shared" si="0"/>
        <v>3.7559940656475643E-10</v>
      </c>
      <c r="L15" s="40">
        <f t="shared" si="4"/>
        <v>5.540951420189434E-10</v>
      </c>
      <c r="M15" s="43">
        <f t="shared" si="5"/>
        <v>-92.56415657462574</v>
      </c>
    </row>
    <row r="16" spans="3:13" ht="12.75">
      <c r="C16" s="2">
        <f>sinBOC_1!B29</f>
        <v>293</v>
      </c>
      <c r="D16" s="26">
        <f>sinBOC_1!C29</f>
        <v>-29.973899999999905</v>
      </c>
      <c r="E16" s="40">
        <f>sinBOC_1!G29</f>
        <v>2.908525714588051E-10</v>
      </c>
      <c r="F16" s="35">
        <f t="shared" si="1"/>
        <v>-95.36327092204507</v>
      </c>
      <c r="G16" s="41">
        <f t="shared" si="2"/>
        <v>2.644114285989137E-10</v>
      </c>
      <c r="H16" s="42">
        <f>sinBOC_2!H27</f>
        <v>2.1982183449590135E-09</v>
      </c>
      <c r="I16" s="36">
        <f t="shared" si="3"/>
        <v>-86.57929172103042</v>
      </c>
      <c r="J16" s="41">
        <f t="shared" si="0"/>
        <v>1.9983803135991038E-10</v>
      </c>
      <c r="L16" s="40">
        <f t="shared" si="4"/>
        <v>4.642494599588241E-10</v>
      </c>
      <c r="M16" s="43">
        <f t="shared" si="5"/>
        <v>-93.33248592783744</v>
      </c>
    </row>
    <row r="17" spans="3:13" ht="12.75">
      <c r="C17" s="2">
        <f>sinBOC_1!B30</f>
        <v>292</v>
      </c>
      <c r="D17" s="26">
        <f>sinBOC_1!C30</f>
        <v>-29.871599999999905</v>
      </c>
      <c r="E17" s="40">
        <f>sinBOC_1!G30</f>
        <v>3.801405611852925E-10</v>
      </c>
      <c r="F17" s="35">
        <f t="shared" si="1"/>
        <v>-94.20055788489168</v>
      </c>
      <c r="G17" s="41">
        <f t="shared" si="2"/>
        <v>3.4558232835026587E-10</v>
      </c>
      <c r="H17" s="42">
        <f>sinBOC_2!H28</f>
        <v>8.882746251396668E-10</v>
      </c>
      <c r="I17" s="36">
        <f t="shared" si="3"/>
        <v>-90.51452743969192</v>
      </c>
      <c r="J17" s="41">
        <f t="shared" si="0"/>
        <v>8.075223864906064E-11</v>
      </c>
      <c r="L17" s="40">
        <f>G17+J17</f>
        <v>4.263345669993265E-10</v>
      </c>
      <c r="M17" s="43">
        <f t="shared" si="5"/>
        <v>-93.70249453539934</v>
      </c>
    </row>
    <row r="18" spans="3:13" ht="12.75">
      <c r="C18" s="2">
        <f>sinBOC_1!B31</f>
        <v>291</v>
      </c>
      <c r="D18" s="26">
        <f>sinBOC_1!C31</f>
        <v>-29.769299999999905</v>
      </c>
      <c r="E18" s="40">
        <f>sinBOC_1!G31</f>
        <v>4.4522376973026615E-10</v>
      </c>
      <c r="F18" s="35">
        <f t="shared" si="1"/>
        <v>-93.5142165748396</v>
      </c>
      <c r="G18" s="41">
        <f t="shared" si="2"/>
        <v>4.0474888157296924E-10</v>
      </c>
      <c r="H18" s="42">
        <f>sinBOC_2!H29</f>
        <v>1.9377417467768373E-10</v>
      </c>
      <c r="I18" s="36">
        <f t="shared" si="3"/>
        <v>-97.12704104180695</v>
      </c>
      <c r="J18" s="41">
        <f t="shared" si="0"/>
        <v>1.761583406160762E-11</v>
      </c>
      <c r="L18" s="40">
        <f t="shared" si="4"/>
        <v>4.2236471563457687E-10</v>
      </c>
      <c r="M18" s="43">
        <f t="shared" si="5"/>
        <v>-93.74312369937451</v>
      </c>
    </row>
    <row r="19" spans="3:13" ht="12.75">
      <c r="C19" s="2">
        <f>sinBOC_1!B32</f>
        <v>290</v>
      </c>
      <c r="D19" s="26">
        <f>sinBOC_1!C32</f>
        <v>-29.666999999999906</v>
      </c>
      <c r="E19" s="40">
        <f>sinBOC_1!G32</f>
        <v>4.71073437651441E-10</v>
      </c>
      <c r="F19" s="35">
        <f t="shared" si="1"/>
        <v>-93.26911383570375</v>
      </c>
      <c r="G19" s="41">
        <f t="shared" si="2"/>
        <v>4.282485796831282E-10</v>
      </c>
      <c r="H19" s="42">
        <f>sinBOC_2!H30</f>
        <v>1.3250271377017941E-34</v>
      </c>
      <c r="I19" s="36">
        <f t="shared" si="3"/>
        <v>-338.7777522690948</v>
      </c>
      <c r="J19" s="41">
        <f t="shared" si="0"/>
        <v>1.2045701251834496E-35</v>
      </c>
      <c r="L19" s="40">
        <f t="shared" si="4"/>
        <v>4.282485796831282E-10</v>
      </c>
      <c r="M19" s="43">
        <f t="shared" si="5"/>
        <v>-93.683040687286</v>
      </c>
    </row>
    <row r="20" spans="3:13" ht="12.75">
      <c r="C20" s="2">
        <f>sinBOC_1!B33</f>
        <v>289</v>
      </c>
      <c r="D20" s="26">
        <f>sinBOC_1!C33</f>
        <v>-29.564699999999906</v>
      </c>
      <c r="E20" s="40">
        <f>sinBOC_1!G33</f>
        <v>4.5140735916143094E-10</v>
      </c>
      <c r="F20" s="35">
        <f t="shared" si="1"/>
        <v>-93.45431365025318</v>
      </c>
      <c r="G20" s="41">
        <f t="shared" si="2"/>
        <v>4.1037032651039173E-10</v>
      </c>
      <c r="H20" s="42">
        <f>sinBOC_2!H31</f>
        <v>1.2905771837853623E-10</v>
      </c>
      <c r="I20" s="36">
        <f t="shared" si="3"/>
        <v>-98.89216017087026</v>
      </c>
      <c r="J20" s="41">
        <f t="shared" si="0"/>
        <v>1.1732519852594207E-11</v>
      </c>
      <c r="L20" s="40">
        <f t="shared" si="4"/>
        <v>4.2210284636298595E-10</v>
      </c>
      <c r="M20" s="43">
        <f t="shared" si="5"/>
        <v>-93.74581719260966</v>
      </c>
    </row>
    <row r="21" spans="3:13" ht="12.75">
      <c r="C21" s="2">
        <f>sinBOC_1!B34</f>
        <v>288</v>
      </c>
      <c r="D21" s="26">
        <f>sinBOC_1!C34</f>
        <v>-29.462399999999906</v>
      </c>
      <c r="E21" s="40">
        <f>sinBOC_1!G34</f>
        <v>3.907733508016349E-10</v>
      </c>
      <c r="F21" s="35">
        <f t="shared" si="1"/>
        <v>-94.08075061110955</v>
      </c>
      <c r="G21" s="41">
        <f t="shared" si="2"/>
        <v>3.55248500728759E-10</v>
      </c>
      <c r="H21" s="42">
        <f>sinBOC_2!H32</f>
        <v>3.907733508019504E-10</v>
      </c>
      <c r="I21" s="36">
        <f t="shared" si="3"/>
        <v>-94.08075061110603</v>
      </c>
      <c r="J21" s="41">
        <f t="shared" si="0"/>
        <v>3.552485007290459E-11</v>
      </c>
      <c r="L21" s="40">
        <f t="shared" si="4"/>
        <v>3.907733508016636E-10</v>
      </c>
      <c r="M21" s="43">
        <f t="shared" si="5"/>
        <v>-94.08075061110922</v>
      </c>
    </row>
    <row r="22" spans="3:13" ht="12.75">
      <c r="C22" s="2">
        <f>sinBOC_1!B35</f>
        <v>287</v>
      </c>
      <c r="D22" s="26">
        <f>sinBOC_1!C35</f>
        <v>-29.360099999999907</v>
      </c>
      <c r="E22" s="40">
        <f>sinBOC_1!G35</f>
        <v>3.0314077392164696E-10</v>
      </c>
      <c r="F22" s="35">
        <f t="shared" si="1"/>
        <v>-95.18355644964531</v>
      </c>
      <c r="G22" s="41">
        <f t="shared" si="2"/>
        <v>2.755825217469518E-10</v>
      </c>
      <c r="H22" s="42">
        <f>sinBOC_2!H33</f>
        <v>6.275938900084644E-10</v>
      </c>
      <c r="I22" s="36">
        <f t="shared" si="3"/>
        <v>-92.02321293173893</v>
      </c>
      <c r="J22" s="41">
        <f t="shared" si="0"/>
        <v>5.7053990000769506E-11</v>
      </c>
      <c r="L22" s="40">
        <f t="shared" si="4"/>
        <v>3.326365117477213E-10</v>
      </c>
      <c r="M22" s="43">
        <f t="shared" si="5"/>
        <v>-94.78030082295493</v>
      </c>
    </row>
    <row r="23" spans="3:13" ht="12.75">
      <c r="C23" s="2">
        <f>sinBOC_1!B36</f>
        <v>286</v>
      </c>
      <c r="D23" s="26">
        <f>sinBOC_1!C36</f>
        <v>-29.257799999999907</v>
      </c>
      <c r="E23" s="40">
        <f>sinBOC_1!G36</f>
        <v>2.074832892644616E-10</v>
      </c>
      <c r="F23" s="35">
        <f t="shared" si="1"/>
        <v>-96.83016875686732</v>
      </c>
      <c r="G23" s="41">
        <f t="shared" si="2"/>
        <v>1.8862117205860145E-10</v>
      </c>
      <c r="H23" s="42">
        <f>sinBOC_2!H34</f>
        <v>7.43276423726667E-10</v>
      </c>
      <c r="I23" s="36">
        <f t="shared" si="3"/>
        <v>-91.28849642533791</v>
      </c>
      <c r="J23" s="41">
        <f t="shared" si="0"/>
        <v>6.757058397515157E-11</v>
      </c>
      <c r="L23" s="40">
        <f t="shared" si="4"/>
        <v>2.5619175603375303E-10</v>
      </c>
      <c r="M23" s="43">
        <f t="shared" si="5"/>
        <v>-95.91434849480694</v>
      </c>
    </row>
    <row r="24" spans="3:13" ht="12.75">
      <c r="C24" s="2">
        <f>sinBOC_1!B37</f>
        <v>285</v>
      </c>
      <c r="D24" s="26">
        <f>sinBOC_1!C37</f>
        <v>-29.155499999999908</v>
      </c>
      <c r="E24" s="40">
        <f>sinBOC_1!G37</f>
        <v>1.2193683012146536E-10</v>
      </c>
      <c r="F24" s="35">
        <f t="shared" si="1"/>
        <v>-99.13865099117687</v>
      </c>
      <c r="G24" s="41">
        <f t="shared" si="2"/>
        <v>1.1085166374678669E-10</v>
      </c>
      <c r="H24" s="42">
        <f>sinBOC_2!H35</f>
        <v>7.106999281858176E-10</v>
      </c>
      <c r="I24" s="36">
        <f t="shared" si="3"/>
        <v>-91.48313728441778</v>
      </c>
      <c r="J24" s="41">
        <f t="shared" si="0"/>
        <v>6.460908438052889E-11</v>
      </c>
      <c r="L24" s="40">
        <f t="shared" si="4"/>
        <v>1.7546074812731558E-10</v>
      </c>
      <c r="M24" s="43">
        <f t="shared" si="5"/>
        <v>-97.55820023234196</v>
      </c>
    </row>
    <row r="25" spans="3:13" ht="12.75">
      <c r="C25" s="2">
        <f>sinBOC_1!B38</f>
        <v>284</v>
      </c>
      <c r="D25" s="26">
        <f>sinBOC_1!C38</f>
        <v>-29.053199999999908</v>
      </c>
      <c r="E25" s="40">
        <f>sinBOC_1!G38</f>
        <v>5.863037518511078E-11</v>
      </c>
      <c r="F25" s="35">
        <f t="shared" si="1"/>
        <v>-102.31877326686737</v>
      </c>
      <c r="G25" s="41">
        <f t="shared" si="2"/>
        <v>5.3300341077373437E-11</v>
      </c>
      <c r="H25" s="42">
        <f>sinBOC_2!H36</f>
        <v>5.603176682417245E-10</v>
      </c>
      <c r="I25" s="36">
        <f t="shared" si="3"/>
        <v>-92.51565682906505</v>
      </c>
      <c r="J25" s="41">
        <f t="shared" si="0"/>
        <v>5.0937969840156787E-11</v>
      </c>
      <c r="L25" s="40">
        <f t="shared" si="4"/>
        <v>1.0423831091753023E-10</v>
      </c>
      <c r="M25" s="43">
        <f t="shared" si="5"/>
        <v>-99.81972634566571</v>
      </c>
    </row>
    <row r="26" spans="3:13" ht="12.75">
      <c r="C26" s="2">
        <f>sinBOC_1!B39</f>
        <v>283</v>
      </c>
      <c r="D26" s="26">
        <f>sinBOC_1!C39</f>
        <v>-28.95089999999991</v>
      </c>
      <c r="E26" s="40">
        <f>sinBOC_1!G39</f>
        <v>2.1013519656458214E-11</v>
      </c>
      <c r="F26" s="35">
        <f t="shared" si="1"/>
        <v>-106.77501199409504</v>
      </c>
      <c r="G26" s="41">
        <f t="shared" si="2"/>
        <v>1.9103199687689284E-11</v>
      </c>
      <c r="H26" s="42">
        <f>sinBOC_2!H37</f>
        <v>3.557745152615559E-10</v>
      </c>
      <c r="I26" s="36">
        <f t="shared" si="3"/>
        <v>-94.48825164396206</v>
      </c>
      <c r="J26" s="41">
        <f t="shared" si="0"/>
        <v>3.234313775105055E-11</v>
      </c>
      <c r="L26" s="40">
        <f t="shared" si="4"/>
        <v>5.1446337438739834E-11</v>
      </c>
      <c r="M26" s="43">
        <f t="shared" si="5"/>
        <v>-102.88645538039809</v>
      </c>
    </row>
    <row r="27" spans="3:13" ht="12.75">
      <c r="C27" s="2">
        <f>sinBOC_1!B40</f>
        <v>282</v>
      </c>
      <c r="D27" s="26">
        <f>sinBOC_1!C40</f>
        <v>-28.84859999999991</v>
      </c>
      <c r="E27" s="40">
        <f>sinBOC_1!G40</f>
        <v>4.542718775518696E-12</v>
      </c>
      <c r="F27" s="35">
        <f t="shared" si="1"/>
        <v>-113.42684148067784</v>
      </c>
      <c r="G27" s="41">
        <f t="shared" si="2"/>
        <v>4.1297443413806324E-12</v>
      </c>
      <c r="H27" s="42">
        <f>sinBOC_2!H38</f>
        <v>1.6574178557258893E-10</v>
      </c>
      <c r="I27" s="36">
        <f t="shared" si="3"/>
        <v>-97.80567986717459</v>
      </c>
      <c r="J27" s="41">
        <f t="shared" si="0"/>
        <v>1.5067435052053544E-11</v>
      </c>
      <c r="L27" s="40">
        <f t="shared" si="4"/>
        <v>1.9197179393434176E-11</v>
      </c>
      <c r="M27" s="43">
        <f t="shared" si="5"/>
        <v>-107.16762576705531</v>
      </c>
    </row>
    <row r="28" spans="3:13" ht="12.75">
      <c r="C28" s="2">
        <f>sinBOC_1!B41</f>
        <v>281</v>
      </c>
      <c r="D28" s="26">
        <f>sinBOC_1!C41</f>
        <v>-28.74629999999991</v>
      </c>
      <c r="E28" s="40">
        <f>sinBOC_1!G41</f>
        <v>3.004704295440725E-13</v>
      </c>
      <c r="F28" s="35">
        <f t="shared" si="1"/>
        <v>-125.22198262156235</v>
      </c>
      <c r="G28" s="41">
        <f t="shared" si="2"/>
        <v>2.731549359491568E-13</v>
      </c>
      <c r="H28" s="42">
        <f>sinBOC_2!H39</f>
        <v>4.0630102349048034E-11</v>
      </c>
      <c r="I28" s="36">
        <f t="shared" si="3"/>
        <v>-103.91152083664954</v>
      </c>
      <c r="J28" s="41">
        <f t="shared" si="0"/>
        <v>3.693645668095277E-12</v>
      </c>
      <c r="L28" s="40">
        <f t="shared" si="4"/>
        <v>3.966800604044434E-12</v>
      </c>
      <c r="M28" s="43">
        <f t="shared" si="5"/>
        <v>-114.01559629306445</v>
      </c>
    </row>
    <row r="29" spans="3:13" ht="12.75">
      <c r="C29" s="2">
        <f>sinBOC_1!B42</f>
        <v>280</v>
      </c>
      <c r="D29" s="26">
        <f>sinBOC_1!C42</f>
        <v>-28.64399999999991</v>
      </c>
      <c r="E29" s="40">
        <f>sinBOC_1!G42</f>
        <v>1.7655316157834378E-61</v>
      </c>
      <c r="F29" s="35">
        <f t="shared" si="1"/>
        <v>-607.5312450101941</v>
      </c>
      <c r="G29" s="41">
        <f t="shared" si="2"/>
        <v>1.6050287416213072E-61</v>
      </c>
      <c r="H29" s="42">
        <f>sinBOC_2!H40</f>
        <v>2.8336308950575116E-35</v>
      </c>
      <c r="I29" s="36">
        <f t="shared" si="3"/>
        <v>-345.47656721018535</v>
      </c>
      <c r="J29" s="41">
        <f t="shared" si="0"/>
        <v>2.5760280864159203E-36</v>
      </c>
      <c r="L29" s="40">
        <f t="shared" si="4"/>
        <v>2.5760280864159203E-36</v>
      </c>
      <c r="M29" s="43">
        <f t="shared" si="5"/>
        <v>-355.89049406176764</v>
      </c>
    </row>
    <row r="30" spans="3:13" ht="12.75">
      <c r="C30" s="2">
        <f>sinBOC_1!B43</f>
        <v>279</v>
      </c>
      <c r="D30" s="26">
        <f>sinBOC_1!C43</f>
        <v>-28.54169999999991</v>
      </c>
      <c r="E30" s="40">
        <f>sinBOC_1!G43</f>
        <v>3.0479368953890117E-13</v>
      </c>
      <c r="F30" s="35">
        <f t="shared" si="1"/>
        <v>-125.15994028890192</v>
      </c>
      <c r="G30" s="41">
        <f t="shared" si="2"/>
        <v>2.77085172308092E-13</v>
      </c>
      <c r="H30" s="42">
        <f>sinBOC_2!H41</f>
        <v>3.23550676462713E-11</v>
      </c>
      <c r="I30" s="36">
        <f t="shared" si="3"/>
        <v>-104.90057687840796</v>
      </c>
      <c r="J30" s="41">
        <f t="shared" si="0"/>
        <v>2.9413697860246647E-12</v>
      </c>
      <c r="L30" s="40">
        <f t="shared" si="4"/>
        <v>3.218454958332757E-12</v>
      </c>
      <c r="M30" s="43">
        <f t="shared" si="5"/>
        <v>-114.92352564361457</v>
      </c>
    </row>
    <row r="31" spans="3:13" ht="12.75">
      <c r="C31" s="2">
        <f>sinBOC_1!B44</f>
        <v>278</v>
      </c>
      <c r="D31" s="26">
        <f>sinBOC_1!C44</f>
        <v>-28.43939999999991</v>
      </c>
      <c r="E31" s="40">
        <f>sinBOC_1!G44</f>
        <v>4.674384968500548E-12</v>
      </c>
      <c r="F31" s="35">
        <f t="shared" si="1"/>
        <v>-113.30275523263715</v>
      </c>
      <c r="G31" s="41">
        <f t="shared" si="2"/>
        <v>4.249440880455043E-12</v>
      </c>
      <c r="H31" s="42">
        <f>sinBOC_2!H42</f>
        <v>1.0498751952575845E-10</v>
      </c>
      <c r="I31" s="36">
        <f t="shared" si="3"/>
        <v>-99.78862324960987</v>
      </c>
      <c r="J31" s="41">
        <f t="shared" si="0"/>
        <v>9.544319956887136E-12</v>
      </c>
      <c r="L31" s="40">
        <f t="shared" si="4"/>
        <v>1.3793760837342178E-11</v>
      </c>
      <c r="M31" s="43">
        <f t="shared" si="5"/>
        <v>-108.6031730828205</v>
      </c>
    </row>
    <row r="32" spans="3:13" ht="12.75">
      <c r="C32" s="2">
        <f>sinBOC_1!B45</f>
        <v>277</v>
      </c>
      <c r="D32" s="26">
        <f>sinBOC_1!C45</f>
        <v>-28.33709999999991</v>
      </c>
      <c r="E32" s="40">
        <f>sinBOC_1!G45</f>
        <v>2.193371183997952E-11</v>
      </c>
      <c r="F32" s="35">
        <f t="shared" si="1"/>
        <v>-106.58887866488865</v>
      </c>
      <c r="G32" s="41">
        <f t="shared" si="2"/>
        <v>1.9939738036345016E-11</v>
      </c>
      <c r="H32" s="42">
        <f>sinBOC_2!H43</f>
        <v>1.7885939129497427E-10</v>
      </c>
      <c r="I32" s="36">
        <f t="shared" si="3"/>
        <v>-97.47488251598283</v>
      </c>
      <c r="J32" s="41">
        <f t="shared" si="0"/>
        <v>1.6259944663179484E-11</v>
      </c>
      <c r="L32" s="40">
        <f t="shared" si="4"/>
        <v>3.61996826995245E-11</v>
      </c>
      <c r="M32" s="43">
        <f t="shared" si="5"/>
        <v>-104.41295236164336</v>
      </c>
    </row>
    <row r="33" spans="3:13" ht="12.75">
      <c r="C33" s="2">
        <f>sinBOC_1!B46</f>
        <v>276</v>
      </c>
      <c r="D33" s="26">
        <f>sinBOC_1!C46</f>
        <v>-28.23479999999991</v>
      </c>
      <c r="E33" s="40">
        <f>sinBOC_1!G46</f>
        <v>6.20784963891199E-11</v>
      </c>
      <c r="F33" s="35">
        <f t="shared" si="1"/>
        <v>-102.07058810722427</v>
      </c>
      <c r="G33" s="41">
        <f t="shared" si="2"/>
        <v>5.643499671738173E-11</v>
      </c>
      <c r="H33" s="42">
        <f>sinBOC_2!H44</f>
        <v>2.227906837939003E-10</v>
      </c>
      <c r="I33" s="36">
        <f t="shared" si="3"/>
        <v>-96.52102973558871</v>
      </c>
      <c r="J33" s="41">
        <f t="shared" si="0"/>
        <v>2.0253698526718215E-11</v>
      </c>
      <c r="L33" s="40">
        <f t="shared" si="4"/>
        <v>7.668869524409995E-11</v>
      </c>
      <c r="M33" s="43">
        <f t="shared" si="5"/>
        <v>-101.15268651109075</v>
      </c>
    </row>
    <row r="34" spans="3:13" ht="12.75">
      <c r="C34" s="2">
        <f>sinBOC_1!B47</f>
        <v>275</v>
      </c>
      <c r="D34" s="26">
        <f>sinBOC_1!C47</f>
        <v>-28.13249999999991</v>
      </c>
      <c r="E34" s="40">
        <f>sinBOC_1!G47</f>
        <v>1.3096620200498325E-10</v>
      </c>
      <c r="F34" s="35">
        <f t="shared" si="1"/>
        <v>-98.82840766760717</v>
      </c>
      <c r="G34" s="41">
        <f t="shared" si="2"/>
        <v>1.1906018364089386E-10</v>
      </c>
      <c r="H34" s="42">
        <f>sinBOC_2!H45</f>
        <v>2.2243252239436769E-10</v>
      </c>
      <c r="I34" s="36">
        <f t="shared" si="3"/>
        <v>-96.5280171320604</v>
      </c>
      <c r="J34" s="41">
        <f t="shared" si="0"/>
        <v>2.022113839948798E-11</v>
      </c>
      <c r="L34" s="40">
        <f t="shared" si="4"/>
        <v>1.3928132204038183E-10</v>
      </c>
      <c r="M34" s="43">
        <f t="shared" si="5"/>
        <v>-98.56107119603837</v>
      </c>
    </row>
    <row r="35" spans="3:13" ht="12.75">
      <c r="C35" s="2">
        <f>sinBOC_1!B48</f>
        <v>274</v>
      </c>
      <c r="D35" s="26">
        <f>sinBOC_1!C48</f>
        <v>-28.030199999999912</v>
      </c>
      <c r="E35" s="40">
        <f>sinBOC_1!G48</f>
        <v>2.260549726768745E-10</v>
      </c>
      <c r="F35" s="35">
        <f t="shared" si="1"/>
        <v>-96.45785935069087</v>
      </c>
      <c r="G35" s="41">
        <f t="shared" si="2"/>
        <v>2.0550452061534045E-10</v>
      </c>
      <c r="H35" s="42">
        <f>sinBOC_2!H46</f>
        <v>1.8196913372347685E-10</v>
      </c>
      <c r="I35" s="36">
        <f t="shared" si="3"/>
        <v>-97.40002272401816</v>
      </c>
      <c r="J35" s="41">
        <f t="shared" si="0"/>
        <v>1.6542648520316082E-11</v>
      </c>
      <c r="L35" s="40">
        <f t="shared" si="4"/>
        <v>2.2204716913565652E-10</v>
      </c>
      <c r="M35" s="43">
        <f t="shared" si="5"/>
        <v>-96.53554759245992</v>
      </c>
    </row>
    <row r="36" spans="3:13" ht="12.75">
      <c r="C36" s="2">
        <f>sinBOC_1!B49</f>
        <v>273</v>
      </c>
      <c r="D36" s="26">
        <f>sinBOC_1!C49</f>
        <v>-27.927899999999912</v>
      </c>
      <c r="E36" s="40">
        <f>sinBOC_1!G49</f>
        <v>3.35029349745281E-10</v>
      </c>
      <c r="F36" s="35">
        <f t="shared" si="1"/>
        <v>-94.74917145577817</v>
      </c>
      <c r="G36" s="41">
        <f t="shared" si="2"/>
        <v>3.045721361320736E-10</v>
      </c>
      <c r="H36" s="42">
        <f>sinBOC_2!H47</f>
        <v>1.1923858528365339E-10</v>
      </c>
      <c r="I36" s="36">
        <f t="shared" si="3"/>
        <v>-99.23583185332694</v>
      </c>
      <c r="J36" s="41">
        <f t="shared" si="0"/>
        <v>1.0839871389423039E-11</v>
      </c>
      <c r="L36" s="40">
        <f t="shared" si="4"/>
        <v>3.1541200752149666E-10</v>
      </c>
      <c r="M36" s="43">
        <f t="shared" si="5"/>
        <v>-95.01121777395625</v>
      </c>
    </row>
    <row r="37" spans="3:13" ht="12.75">
      <c r="C37" s="2">
        <f>sinBOC_1!B50</f>
        <v>272</v>
      </c>
      <c r="D37" s="26">
        <f>sinBOC_1!C50</f>
        <v>-27.825599999999913</v>
      </c>
      <c r="E37" s="40">
        <f>sinBOC_1!G50</f>
        <v>4.380988431134071E-10</v>
      </c>
      <c r="F37" s="35">
        <f t="shared" si="1"/>
        <v>-93.58427893660735</v>
      </c>
      <c r="G37" s="41">
        <f t="shared" si="2"/>
        <v>3.982716755576428E-10</v>
      </c>
      <c r="H37" s="42">
        <f>sinBOC_2!H48</f>
        <v>5.704916724746225E-11</v>
      </c>
      <c r="I37" s="36">
        <f t="shared" si="3"/>
        <v>-102.43750690640536</v>
      </c>
      <c r="J37" s="41">
        <f t="shared" si="0"/>
        <v>5.186287931587479E-12</v>
      </c>
      <c r="L37" s="40">
        <f t="shared" si="4"/>
        <v>4.034579634892303E-10</v>
      </c>
      <c r="M37" s="43">
        <f t="shared" si="5"/>
        <v>-93.94201707969657</v>
      </c>
    </row>
    <row r="38" spans="3:13" ht="12.75">
      <c r="C38" s="2">
        <f>sinBOC_1!B51</f>
        <v>271</v>
      </c>
      <c r="D38" s="26">
        <f>sinBOC_1!C51</f>
        <v>-27.723299999999913</v>
      </c>
      <c r="E38" s="40">
        <f>sinBOC_1!G51</f>
        <v>5.133643883461336E-10</v>
      </c>
      <c r="F38" s="35">
        <f t="shared" si="1"/>
        <v>-92.89574261260958</v>
      </c>
      <c r="G38" s="41">
        <f t="shared" si="2"/>
        <v>4.666948984964851E-10</v>
      </c>
      <c r="H38" s="42">
        <f>sinBOC_2!H49</f>
        <v>1.4300485237999688E-11</v>
      </c>
      <c r="I38" s="36">
        <f t="shared" si="3"/>
        <v>-108.4464922598876</v>
      </c>
      <c r="J38" s="41">
        <f t="shared" si="0"/>
        <v>1.3000441125454266E-12</v>
      </c>
      <c r="L38" s="40">
        <f t="shared" si="4"/>
        <v>4.679949426090305E-10</v>
      </c>
      <c r="M38" s="43">
        <f t="shared" si="5"/>
        <v>-93.29758840107198</v>
      </c>
    </row>
    <row r="39" spans="3:13" ht="12.75">
      <c r="C39" s="2">
        <f>sinBOC_1!B52</f>
        <v>270</v>
      </c>
      <c r="D39" s="26">
        <f>sinBOC_1!C52</f>
        <v>-27.620999999999913</v>
      </c>
      <c r="E39" s="40">
        <f>sinBOC_1!G52</f>
        <v>5.434468601712783E-10</v>
      </c>
      <c r="F39" s="35">
        <f t="shared" si="1"/>
        <v>-92.64842916090437</v>
      </c>
      <c r="G39" s="41">
        <f t="shared" si="2"/>
        <v>4.940426001557075E-10</v>
      </c>
      <c r="H39" s="42">
        <f>sinBOC_2!H50</f>
        <v>9.37285163876108E-36</v>
      </c>
      <c r="I39" s="36">
        <f t="shared" si="3"/>
        <v>-350.2812825729117</v>
      </c>
      <c r="J39" s="41">
        <f t="shared" si="0"/>
        <v>8.52077421705553E-37</v>
      </c>
      <c r="L39" s="40">
        <f t="shared" si="4"/>
        <v>4.940426001557075E-10</v>
      </c>
      <c r="M39" s="43">
        <f t="shared" si="5"/>
        <v>-93.06235601248662</v>
      </c>
    </row>
    <row r="40" spans="3:13" ht="12.75">
      <c r="C40" s="2">
        <f>sinBOC_1!B53</f>
        <v>269</v>
      </c>
      <c r="D40" s="26">
        <f>sinBOC_1!C53</f>
        <v>-27.518699999999914</v>
      </c>
      <c r="E40" s="40">
        <f>sinBOC_1!G53</f>
        <v>5.210264375080794E-10</v>
      </c>
      <c r="F40" s="35">
        <f t="shared" si="1"/>
        <v>-92.83140239517036</v>
      </c>
      <c r="G40" s="41">
        <f t="shared" si="2"/>
        <v>4.736603977346176E-10</v>
      </c>
      <c r="H40" s="42">
        <f>sinBOC_2!H51</f>
        <v>1.1770225473424623E-11</v>
      </c>
      <c r="I40" s="36">
        <f t="shared" si="3"/>
        <v>-109.29215217621629</v>
      </c>
      <c r="J40" s="41">
        <f t="shared" si="0"/>
        <v>1.070020497584057E-12</v>
      </c>
      <c r="L40" s="40">
        <f t="shared" si="4"/>
        <v>4.747304182322017E-10</v>
      </c>
      <c r="M40" s="43">
        <f t="shared" si="5"/>
        <v>-93.23552940080342</v>
      </c>
    </row>
    <row r="41" spans="3:13" ht="12.75">
      <c r="C41" s="2">
        <f>sinBOC_1!B54</f>
        <v>268</v>
      </c>
      <c r="D41" s="26">
        <f>sinBOC_1!C54</f>
        <v>-27.416399999999914</v>
      </c>
      <c r="E41" s="40">
        <f>sinBOC_1!G54</f>
        <v>4.512740143808691E-10</v>
      </c>
      <c r="F41" s="35">
        <f t="shared" si="1"/>
        <v>-93.4555967365006</v>
      </c>
      <c r="G41" s="41">
        <f t="shared" si="2"/>
        <v>4.1024910398260827E-10</v>
      </c>
      <c r="H41" s="42">
        <f>sinBOC_2!H52</f>
        <v>3.8624891946685287E-11</v>
      </c>
      <c r="I41" s="36">
        <f t="shared" si="3"/>
        <v>-104.1313272250624</v>
      </c>
      <c r="J41" s="41">
        <f t="shared" si="0"/>
        <v>3.5113538133350273E-12</v>
      </c>
      <c r="L41" s="40">
        <f t="shared" si="4"/>
        <v>4.137604577959433E-10</v>
      </c>
      <c r="M41" s="43">
        <f t="shared" si="5"/>
        <v>-93.83251016284083</v>
      </c>
    </row>
    <row r="42" spans="3:13" ht="12.75">
      <c r="C42" s="2">
        <f>sinBOC_1!B55</f>
        <v>267</v>
      </c>
      <c r="D42" s="26">
        <f>sinBOC_1!C55</f>
        <v>-27.314099999999915</v>
      </c>
      <c r="E42" s="40">
        <f>sinBOC_1!G55</f>
        <v>3.5025603399056007E-10</v>
      </c>
      <c r="F42" s="35">
        <f t="shared" si="1"/>
        <v>-94.55614374225681</v>
      </c>
      <c r="G42" s="41">
        <f t="shared" si="2"/>
        <v>3.184145763550546E-10</v>
      </c>
      <c r="H42" s="42">
        <f>sinBOC_2!H53</f>
        <v>6.633079288461297E-11</v>
      </c>
      <c r="I42" s="36">
        <f t="shared" si="3"/>
        <v>-101.7828481133491</v>
      </c>
      <c r="J42" s="41">
        <f t="shared" si="0"/>
        <v>6.030072080419363E-12</v>
      </c>
      <c r="L42" s="40">
        <f t="shared" si="4"/>
        <v>3.2444464843547395E-10</v>
      </c>
      <c r="M42" s="43">
        <f t="shared" si="5"/>
        <v>-94.88859384932908</v>
      </c>
    </row>
    <row r="43" spans="3:13" ht="12.75">
      <c r="C43" s="2">
        <f>sinBOC_1!B56</f>
        <v>266</v>
      </c>
      <c r="D43" s="26">
        <f>sinBOC_1!C56</f>
        <v>-27.211799999999915</v>
      </c>
      <c r="E43" s="40">
        <f>sinBOC_1!G56</f>
        <v>2.3985673481650215E-10</v>
      </c>
      <c r="F43" s="35">
        <f t="shared" si="1"/>
        <v>-96.2004808269077</v>
      </c>
      <c r="G43" s="41">
        <f t="shared" si="2"/>
        <v>2.1805157710591103E-10</v>
      </c>
      <c r="H43" s="42">
        <f>sinBOC_2!H54</f>
        <v>8.302567545356156E-11</v>
      </c>
      <c r="I43" s="36">
        <f t="shared" si="3"/>
        <v>-100.80787582521972</v>
      </c>
      <c r="J43" s="41">
        <f t="shared" si="0"/>
        <v>7.547788677596508E-12</v>
      </c>
      <c r="L43" s="40">
        <f t="shared" si="4"/>
        <v>2.2559936578350753E-10</v>
      </c>
      <c r="M43" s="43">
        <f t="shared" si="5"/>
        <v>-96.46662125597871</v>
      </c>
    </row>
    <row r="44" spans="3:13" ht="12.75">
      <c r="C44" s="2">
        <f>sinBOC_1!B57</f>
        <v>265</v>
      </c>
      <c r="D44" s="26">
        <f>sinBOC_1!C57</f>
        <v>-27.109499999999915</v>
      </c>
      <c r="E44" s="40">
        <f>sinBOC_1!G57</f>
        <v>1.4103693879126305E-10</v>
      </c>
      <c r="F44" s="35">
        <f t="shared" si="1"/>
        <v>-98.50667126974264</v>
      </c>
      <c r="G44" s="41">
        <f t="shared" si="2"/>
        <v>1.2821539890114823E-10</v>
      </c>
      <c r="H44" s="42">
        <f>sinBOC_2!H55</f>
        <v>8.304123883084114E-11</v>
      </c>
      <c r="I44" s="36">
        <f t="shared" si="3"/>
        <v>-100.80706180529033</v>
      </c>
      <c r="J44" s="41">
        <f t="shared" si="0"/>
        <v>7.54920353007647E-12</v>
      </c>
      <c r="L44" s="40">
        <f t="shared" si="4"/>
        <v>1.357646024312247E-10</v>
      </c>
      <c r="M44" s="43">
        <f t="shared" si="5"/>
        <v>-98.67213447822054</v>
      </c>
    </row>
    <row r="45" spans="3:13" ht="12.75">
      <c r="C45" s="2">
        <f>sinBOC_1!B58</f>
        <v>264</v>
      </c>
      <c r="D45" s="26">
        <f>sinBOC_1!C58</f>
        <v>-27.007199999999916</v>
      </c>
      <c r="E45" s="40">
        <f>sinBOC_1!G58</f>
        <v>6.785025741693315E-11</v>
      </c>
      <c r="F45" s="35">
        <f t="shared" si="1"/>
        <v>-101.68448500332298</v>
      </c>
      <c r="G45" s="41">
        <f t="shared" si="2"/>
        <v>6.168205219721195E-11</v>
      </c>
      <c r="H45" s="42">
        <f>sinBOC_2!H56</f>
        <v>6.785025741696367E-11</v>
      </c>
      <c r="I45" s="36">
        <f t="shared" si="3"/>
        <v>-101.68448500332103</v>
      </c>
      <c r="J45" s="41">
        <f t="shared" si="0"/>
        <v>6.1682052197239715E-12</v>
      </c>
      <c r="L45" s="40">
        <f t="shared" si="4"/>
        <v>6.785025741693592E-11</v>
      </c>
      <c r="M45" s="43">
        <f t="shared" si="5"/>
        <v>-101.6844850033228</v>
      </c>
    </row>
    <row r="46" spans="3:13" ht="12.75">
      <c r="C46" s="2">
        <f>sinBOC_1!B59</f>
        <v>263</v>
      </c>
      <c r="D46" s="26">
        <f>sinBOC_1!C59</f>
        <v>-26.904899999999916</v>
      </c>
      <c r="E46" s="40">
        <f>sinBOC_1!G59</f>
        <v>2.433101209741683E-11</v>
      </c>
      <c r="F46" s="35">
        <f t="shared" si="1"/>
        <v>-106.13839825340403</v>
      </c>
      <c r="G46" s="41">
        <f t="shared" si="2"/>
        <v>2.211910190674257E-11</v>
      </c>
      <c r="H46" s="42">
        <f>sinBOC_2!H57</f>
        <v>4.426872731903904E-11</v>
      </c>
      <c r="I46" s="36">
        <f t="shared" si="3"/>
        <v>-103.53902963367064</v>
      </c>
      <c r="J46" s="41">
        <f t="shared" si="0"/>
        <v>4.024429756276278E-12</v>
      </c>
      <c r="L46" s="40">
        <f t="shared" si="4"/>
        <v>2.6143531663018848E-11</v>
      </c>
      <c r="M46" s="43">
        <f t="shared" si="5"/>
        <v>-105.82635745058496</v>
      </c>
    </row>
    <row r="47" spans="3:13" ht="12.75">
      <c r="C47" s="2">
        <f>sinBOC_1!B60</f>
        <v>262</v>
      </c>
      <c r="D47" s="26">
        <f>sinBOC_1!C60</f>
        <v>-26.802599999999916</v>
      </c>
      <c r="E47" s="40">
        <f>sinBOC_1!G60</f>
        <v>5.262734804271725E-12</v>
      </c>
      <c r="F47" s="35">
        <f t="shared" si="1"/>
        <v>-112.78788514068458</v>
      </c>
      <c r="G47" s="41">
        <f t="shared" si="2"/>
        <v>4.784304367519749E-12</v>
      </c>
      <c r="H47" s="42">
        <f>sinBOC_2!H58</f>
        <v>2.102297304481509E-11</v>
      </c>
      <c r="I47" s="36">
        <f t="shared" si="3"/>
        <v>-106.77305866535418</v>
      </c>
      <c r="J47" s="41">
        <f t="shared" si="0"/>
        <v>1.9111793677104636E-12</v>
      </c>
      <c r="L47" s="40">
        <f t="shared" si="4"/>
        <v>6.6954837352302126E-12</v>
      </c>
      <c r="M47" s="43">
        <f t="shared" si="5"/>
        <v>-111.74218040615834</v>
      </c>
    </row>
    <row r="48" spans="3:13" ht="12.75">
      <c r="C48" s="2">
        <f>sinBOC_1!B61</f>
        <v>261</v>
      </c>
      <c r="D48" s="26">
        <f>sinBOC_1!C61</f>
        <v>-26.700299999999917</v>
      </c>
      <c r="E48" s="40">
        <f>sinBOC_1!G61</f>
        <v>3.4828387115926397E-13</v>
      </c>
      <c r="F48" s="35">
        <f t="shared" si="1"/>
        <v>-124.5806663702244</v>
      </c>
      <c r="G48" s="41">
        <f t="shared" si="2"/>
        <v>3.166217010538763E-13</v>
      </c>
      <c r="H48" s="42">
        <f>sinBOC_2!H59</f>
        <v>5.21371112649814E-12</v>
      </c>
      <c r="I48" s="36">
        <f t="shared" si="3"/>
        <v>-112.8285303523967</v>
      </c>
      <c r="J48" s="41">
        <f t="shared" si="0"/>
        <v>4.739737387725584E-13</v>
      </c>
      <c r="L48" s="40">
        <f t="shared" si="4"/>
        <v>7.905954398264346E-13</v>
      </c>
      <c r="M48" s="43">
        <f t="shared" si="5"/>
        <v>-121.0204569500687</v>
      </c>
    </row>
    <row r="49" spans="3:13" ht="12.75">
      <c r="C49" s="2">
        <f>sinBOC_1!B62</f>
        <v>260</v>
      </c>
      <c r="D49" s="26">
        <f>sinBOC_1!C62</f>
        <v>-26.597999999999917</v>
      </c>
      <c r="E49" s="40">
        <f>sinBOC_1!G62</f>
        <v>1.4742140864808355E-61</v>
      </c>
      <c r="F49" s="35">
        <f t="shared" si="1"/>
        <v>-608.3143944332508</v>
      </c>
      <c r="G49" s="41">
        <f t="shared" si="2"/>
        <v>1.3401946240734868E-61</v>
      </c>
      <c r="H49" s="42">
        <f>sinBOC_2!H60</f>
        <v>3.098332208790843E-36</v>
      </c>
      <c r="I49" s="36">
        <f t="shared" si="3"/>
        <v>-355.08872018239293</v>
      </c>
      <c r="J49" s="41">
        <f t="shared" si="0"/>
        <v>2.8166656443553124E-37</v>
      </c>
      <c r="L49" s="40">
        <f t="shared" si="4"/>
        <v>2.8166656443553124E-37</v>
      </c>
      <c r="M49" s="43">
        <f t="shared" si="5"/>
        <v>-365.50264703397517</v>
      </c>
    </row>
    <row r="50" spans="3:13" ht="12.75">
      <c r="C50" s="2">
        <f>sinBOC_1!B63</f>
        <v>259</v>
      </c>
      <c r="D50" s="26">
        <f>sinBOC_1!C63</f>
        <v>-26.495699999999918</v>
      </c>
      <c r="E50" s="40">
        <f>sinBOC_1!G63</f>
        <v>3.5368354060600094E-13</v>
      </c>
      <c r="F50" s="35">
        <f t="shared" si="1"/>
        <v>-124.51385150505621</v>
      </c>
      <c r="G50" s="41">
        <f t="shared" si="2"/>
        <v>3.2153049146000084E-13</v>
      </c>
      <c r="H50" s="42">
        <f>sinBOC_2!H61</f>
        <v>4.156412228059597E-12</v>
      </c>
      <c r="I50" s="36">
        <f t="shared" si="3"/>
        <v>-113.81281386164581</v>
      </c>
      <c r="J50" s="41">
        <f t="shared" si="0"/>
        <v>3.7785565709632707E-13</v>
      </c>
      <c r="L50" s="40">
        <f t="shared" si="4"/>
        <v>6.993861485563279E-13</v>
      </c>
      <c r="M50" s="43">
        <f t="shared" si="5"/>
        <v>-121.55282973206532</v>
      </c>
    </row>
    <row r="51" spans="3:13" ht="12.75">
      <c r="C51" s="2">
        <f>sinBOC_1!B64</f>
        <v>258</v>
      </c>
      <c r="D51" s="26">
        <f>sinBOC_1!C64</f>
        <v>-26.393399999999918</v>
      </c>
      <c r="E51" s="40">
        <f>sinBOC_1!G64</f>
        <v>5.4271853840747E-12</v>
      </c>
      <c r="F51" s="35">
        <f t="shared" si="1"/>
        <v>-112.6542534335408</v>
      </c>
      <c r="G51" s="41">
        <f t="shared" si="2"/>
        <v>4.933804894613364E-12</v>
      </c>
      <c r="H51" s="42">
        <f>sinBOC_2!H62</f>
        <v>1.3346098970885743E-11</v>
      </c>
      <c r="I51" s="36">
        <f t="shared" si="3"/>
        <v>-108.7464565886857</v>
      </c>
      <c r="J51" s="41">
        <f t="shared" si="0"/>
        <v>1.213281724625977E-12</v>
      </c>
      <c r="L51" s="40">
        <f t="shared" si="4"/>
        <v>6.147086619239341E-12</v>
      </c>
      <c r="M51" s="43">
        <f t="shared" si="5"/>
        <v>-112.11330667147138</v>
      </c>
    </row>
    <row r="52" spans="3:13" ht="12.75">
      <c r="C52" s="2">
        <f>sinBOC_1!B65</f>
        <v>257</v>
      </c>
      <c r="D52" s="26">
        <f>sinBOC_1!C65</f>
        <v>-26.29109999999992</v>
      </c>
      <c r="E52" s="40">
        <f>sinBOC_1!G65</f>
        <v>2.5480352098739505E-11</v>
      </c>
      <c r="F52" s="35">
        <f t="shared" si="1"/>
        <v>-105.93794575022592</v>
      </c>
      <c r="G52" s="41">
        <f t="shared" si="2"/>
        <v>2.316395645339955E-11</v>
      </c>
      <c r="H52" s="42">
        <f>sinBOC_2!H63</f>
        <v>2.232882483774048E-11</v>
      </c>
      <c r="I52" s="36">
        <f t="shared" si="3"/>
        <v>-106.51134133171942</v>
      </c>
      <c r="J52" s="41">
        <f t="shared" si="0"/>
        <v>2.029893167067317E-12</v>
      </c>
      <c r="L52" s="40">
        <f t="shared" si="4"/>
        <v>2.5193849620466867E-11</v>
      </c>
      <c r="M52" s="43">
        <f t="shared" si="5"/>
        <v>-105.98705467230396</v>
      </c>
    </row>
    <row r="53" spans="3:13" ht="12.75">
      <c r="C53" s="2">
        <f>sinBOC_1!B66</f>
        <v>256</v>
      </c>
      <c r="D53" s="26">
        <f>sinBOC_1!C66</f>
        <v>-26.18879999999992</v>
      </c>
      <c r="E53" s="40">
        <f>sinBOC_1!G66</f>
        <v>7.215715852260029E-11</v>
      </c>
      <c r="F53" s="35">
        <f t="shared" si="1"/>
        <v>-101.41720577215733</v>
      </c>
      <c r="G53" s="41">
        <f t="shared" si="2"/>
        <v>6.559741683872753E-11</v>
      </c>
      <c r="H53" s="42">
        <f>sinBOC_2!H64</f>
        <v>2.709715004561749E-11</v>
      </c>
      <c r="I53" s="36">
        <f t="shared" si="3"/>
        <v>-105.67076383832182</v>
      </c>
      <c r="J53" s="41">
        <f t="shared" si="0"/>
        <v>2.463377276874318E-12</v>
      </c>
      <c r="L53" s="40">
        <f t="shared" si="4"/>
        <v>6.806079411560185E-11</v>
      </c>
      <c r="M53" s="43">
        <f t="shared" si="5"/>
        <v>-101.67102987975855</v>
      </c>
    </row>
    <row r="54" spans="3:13" ht="12.75">
      <c r="C54" s="2">
        <f>sinBOC_1!B67</f>
        <v>255</v>
      </c>
      <c r="D54" s="26">
        <f>sinBOC_1!C67</f>
        <v>-26.08649999999992</v>
      </c>
      <c r="E54" s="40">
        <f>sinBOC_1!G67</f>
        <v>1.5231555596503543E-10</v>
      </c>
      <c r="F54" s="35">
        <f t="shared" si="1"/>
        <v>-98.17255739968121</v>
      </c>
      <c r="G54" s="41">
        <f t="shared" si="2"/>
        <v>1.3846868724094128E-10</v>
      </c>
      <c r="H54" s="42">
        <f>sinBOC_2!H65</f>
        <v>2.613321788278771E-11</v>
      </c>
      <c r="I54" s="36">
        <f t="shared" si="3"/>
        <v>-105.82807110644113</v>
      </c>
      <c r="J54" s="41">
        <f t="shared" si="0"/>
        <v>2.375747080253429E-12</v>
      </c>
      <c r="L54" s="40">
        <f t="shared" si="4"/>
        <v>1.408444343211947E-10</v>
      </c>
      <c r="M54" s="43">
        <f t="shared" si="5"/>
        <v>-98.51260310136149</v>
      </c>
    </row>
    <row r="55" spans="3:13" ht="12.75">
      <c r="C55" s="2">
        <f>sinBOC_1!B68</f>
        <v>254</v>
      </c>
      <c r="D55" s="26">
        <f>sinBOC_1!C68</f>
        <v>-25.98419999999992</v>
      </c>
      <c r="E55" s="40">
        <f>sinBOC_1!G68</f>
        <v>2.630557246061262E-10</v>
      </c>
      <c r="F55" s="35">
        <f t="shared" si="1"/>
        <v>-95.79952242668192</v>
      </c>
      <c r="G55" s="41">
        <f t="shared" si="2"/>
        <v>2.391415678237511E-10</v>
      </c>
      <c r="H55" s="42">
        <f>sinBOC_2!H66</f>
        <v>2.0460897842042658E-11</v>
      </c>
      <c r="I55" s="36">
        <f t="shared" si="3"/>
        <v>-106.8907531298508</v>
      </c>
      <c r="J55" s="41">
        <f t="shared" si="0"/>
        <v>1.8600816220038787E-12</v>
      </c>
      <c r="L55" s="40">
        <f t="shared" si="4"/>
        <v>2.41001649445755E-10</v>
      </c>
      <c r="M55" s="43">
        <f t="shared" si="5"/>
        <v>-96.17979985048623</v>
      </c>
    </row>
    <row r="56" spans="3:13" ht="12.75">
      <c r="C56" s="2">
        <f>sinBOC_1!B69</f>
        <v>253</v>
      </c>
      <c r="D56" s="26">
        <f>sinBOC_1!C69</f>
        <v>-25.88189999999992</v>
      </c>
      <c r="E56" s="40">
        <f>sinBOC_1!G69</f>
        <v>3.9009205591660323E-10</v>
      </c>
      <c r="F56" s="35">
        <f t="shared" si="1"/>
        <v>-94.08832893847944</v>
      </c>
      <c r="G56" s="41">
        <f t="shared" si="2"/>
        <v>3.5462914174236656E-10</v>
      </c>
      <c r="H56" s="42">
        <f>sinBOC_2!H67</f>
        <v>1.2699782334064349E-11</v>
      </c>
      <c r="I56" s="36">
        <f t="shared" si="3"/>
        <v>-108.96203722502692</v>
      </c>
      <c r="J56" s="41">
        <f t="shared" si="0"/>
        <v>1.1545256667331229E-12</v>
      </c>
      <c r="L56" s="40">
        <f t="shared" si="4"/>
        <v>3.5578366740909966E-10</v>
      </c>
      <c r="M56" s="43">
        <f t="shared" si="5"/>
        <v>-94.48813992499731</v>
      </c>
    </row>
    <row r="57" spans="3:13" ht="12.75">
      <c r="C57" s="2">
        <f>sinBOC_1!B70</f>
        <v>252</v>
      </c>
      <c r="D57" s="26">
        <f>sinBOC_1!C70</f>
        <v>-25.77959999999992</v>
      </c>
      <c r="E57" s="40">
        <f>sinBOC_1!G70</f>
        <v>5.103978459451712E-10</v>
      </c>
      <c r="F57" s="35">
        <f t="shared" si="1"/>
        <v>-92.92091167155428</v>
      </c>
      <c r="G57" s="41">
        <f t="shared" si="2"/>
        <v>4.6399804176833747E-10</v>
      </c>
      <c r="H57" s="42">
        <f>sinBOC_2!H68</f>
        <v>5.688699419007889E-12</v>
      </c>
      <c r="I57" s="36">
        <f t="shared" si="3"/>
        <v>-112.44987012991756</v>
      </c>
      <c r="J57" s="41">
        <f t="shared" si="0"/>
        <v>5.17154492637081E-13</v>
      </c>
      <c r="L57" s="40">
        <f t="shared" si="4"/>
        <v>4.6451519626097456E-10</v>
      </c>
      <c r="M57" s="43">
        <f t="shared" si="5"/>
        <v>-93.33000073824624</v>
      </c>
    </row>
    <row r="58" spans="3:13" ht="12.75">
      <c r="C58" s="2">
        <f>sinBOC_1!B71</f>
        <v>251</v>
      </c>
      <c r="D58" s="26">
        <f>sinBOC_1!C71</f>
        <v>-25.67729999999992</v>
      </c>
      <c r="E58" s="40">
        <f>sinBOC_1!G71</f>
        <v>5.984348509472599E-10</v>
      </c>
      <c r="F58" s="35">
        <f t="shared" si="1"/>
        <v>-92.22983122474224</v>
      </c>
      <c r="G58" s="41">
        <f t="shared" si="2"/>
        <v>5.440316826793272E-10</v>
      </c>
      <c r="H58" s="42">
        <f>sinBOC_2!H69</f>
        <v>1.3171995896860835E-12</v>
      </c>
      <c r="I58" s="36">
        <f t="shared" si="3"/>
        <v>-118.803484132449</v>
      </c>
      <c r="J58" s="41">
        <f t="shared" si="0"/>
        <v>1.1974541724418944E-13</v>
      </c>
      <c r="L58" s="40">
        <f t="shared" si="4"/>
        <v>5.441514280965714E-10</v>
      </c>
      <c r="M58" s="43">
        <f t="shared" si="5"/>
        <v>-92.64280226707443</v>
      </c>
    </row>
    <row r="59" spans="3:13" ht="12.75">
      <c r="C59" s="2">
        <f>sinBOC_1!B72</f>
        <v>250</v>
      </c>
      <c r="D59" s="26">
        <f>sinBOC_1!C72</f>
        <v>-25.57499999999992</v>
      </c>
      <c r="E59" s="40">
        <f>sinBOC_1!G72</f>
        <v>6.338764177037787E-10</v>
      </c>
      <c r="F59" s="35">
        <f t="shared" si="1"/>
        <v>-91.97995405116538</v>
      </c>
      <c r="G59" s="41">
        <f t="shared" si="2"/>
        <v>5.76251288821617E-10</v>
      </c>
      <c r="H59" s="42">
        <f>sinBOC_2!H70</f>
        <v>5.856748962379877E-37</v>
      </c>
      <c r="I59" s="36">
        <f t="shared" si="3"/>
        <v>-362.3234339072186</v>
      </c>
      <c r="J59" s="41">
        <f t="shared" si="0"/>
        <v>5.324317238527162E-38</v>
      </c>
      <c r="L59" s="40">
        <f t="shared" si="4"/>
        <v>5.76251288821617E-10</v>
      </c>
      <c r="M59" s="43">
        <f t="shared" si="5"/>
        <v>-92.39388090274764</v>
      </c>
    </row>
    <row r="60" spans="3:13" ht="12.75">
      <c r="C60" s="2">
        <f>sinBOC_1!B73</f>
        <v>249</v>
      </c>
      <c r="D60" s="26">
        <f>sinBOC_1!C73</f>
        <v>-25.47269999999992</v>
      </c>
      <c r="E60" s="40">
        <f>sinBOC_1!G73</f>
        <v>6.08086870284714E-10</v>
      </c>
      <c r="F60" s="35">
        <f t="shared" si="1"/>
        <v>-92.16034373703687</v>
      </c>
      <c r="G60" s="41">
        <f t="shared" si="2"/>
        <v>5.528062457133764E-10</v>
      </c>
      <c r="H60" s="42">
        <f>sinBOC_2!H71</f>
        <v>8.792211570856001E-13</v>
      </c>
      <c r="I60" s="36">
        <f t="shared" si="3"/>
        <v>-120.55901869839599</v>
      </c>
      <c r="J60" s="41">
        <f t="shared" si="0"/>
        <v>7.992919609869094E-14</v>
      </c>
      <c r="L60" s="40">
        <f t="shared" si="4"/>
        <v>5.528861749094751E-10</v>
      </c>
      <c r="M60" s="43">
        <f t="shared" si="5"/>
        <v>-92.573642695939</v>
      </c>
    </row>
    <row r="61" spans="3:13" ht="12.75">
      <c r="C61" s="2">
        <f>sinBOC_1!B74</f>
        <v>248</v>
      </c>
      <c r="D61" s="26">
        <f>sinBOC_1!C74</f>
        <v>-25.370399999999922</v>
      </c>
      <c r="E61" s="40">
        <f>sinBOC_1!G74</f>
        <v>5.269950703839099E-10</v>
      </c>
      <c r="F61" s="35">
        <f t="shared" si="1"/>
        <v>-92.7819344724491</v>
      </c>
      <c r="G61" s="41">
        <f t="shared" si="2"/>
        <v>4.790864276217363E-10</v>
      </c>
      <c r="H61" s="42">
        <f>sinBOC_2!H72</f>
        <v>2.513666529668647E-12</v>
      </c>
      <c r="I61" s="36">
        <f t="shared" si="3"/>
        <v>-115.99692337601043</v>
      </c>
      <c r="J61" s="41">
        <f t="shared" si="0"/>
        <v>2.2851513906078616E-13</v>
      </c>
      <c r="L61" s="40">
        <f t="shared" si="4"/>
        <v>4.79314942760797E-10</v>
      </c>
      <c r="M61" s="43">
        <f t="shared" si="5"/>
        <v>-93.19379031560266</v>
      </c>
    </row>
    <row r="62" spans="3:13" ht="12.75">
      <c r="C62" s="2">
        <f>sinBOC_1!B75</f>
        <v>247</v>
      </c>
      <c r="D62" s="26">
        <f>sinBOC_1!C75</f>
        <v>-25.268099999999922</v>
      </c>
      <c r="E62" s="40">
        <f>sinBOC_1!G75</f>
        <v>4.092740809905684E-10</v>
      </c>
      <c r="F62" s="35">
        <f t="shared" si="1"/>
        <v>-93.87985758015851</v>
      </c>
      <c r="G62" s="41">
        <f t="shared" si="2"/>
        <v>3.7206734635506215E-10</v>
      </c>
      <c r="H62" s="42">
        <f>sinBOC_2!H73</f>
        <v>3.649890580611167E-12</v>
      </c>
      <c r="I62" s="36">
        <f t="shared" si="3"/>
        <v>-114.37720154981628</v>
      </c>
      <c r="J62" s="41">
        <f t="shared" si="0"/>
        <v>3.3180823460101526E-13</v>
      </c>
      <c r="L62" s="40">
        <f t="shared" si="4"/>
        <v>3.723991545896632E-10</v>
      </c>
      <c r="M62" s="43">
        <f t="shared" si="5"/>
        <v>-94.28991313612985</v>
      </c>
    </row>
    <row r="63" spans="3:13" ht="12.75">
      <c r="C63" s="2">
        <f>sinBOC_1!B76</f>
        <v>246</v>
      </c>
      <c r="D63" s="26">
        <f>sinBOC_1!C76</f>
        <v>-25.165799999999923</v>
      </c>
      <c r="E63" s="40">
        <f>sinBOC_1!G76</f>
        <v>2.804432402782232E-10</v>
      </c>
      <c r="F63" s="35">
        <f t="shared" si="1"/>
        <v>-95.52155023635379</v>
      </c>
      <c r="G63" s="41">
        <f t="shared" si="2"/>
        <v>2.5494840025293016E-10</v>
      </c>
      <c r="H63" s="42">
        <f>sinBOC_2!H74</f>
        <v>3.713574033246876E-12</v>
      </c>
      <c r="I63" s="36">
        <f t="shared" si="3"/>
        <v>-114.3020791363337</v>
      </c>
      <c r="J63" s="41">
        <f t="shared" si="0"/>
        <v>3.375976393860798E-13</v>
      </c>
      <c r="L63" s="40">
        <f t="shared" si="4"/>
        <v>2.552859978923162E-10</v>
      </c>
      <c r="M63" s="43">
        <f t="shared" si="5"/>
        <v>-95.92973005034636</v>
      </c>
    </row>
    <row r="64" spans="3:13" ht="12.75">
      <c r="C64" s="2">
        <f>sinBOC_1!B77</f>
        <v>245</v>
      </c>
      <c r="D64" s="26">
        <f>sinBOC_1!C77</f>
        <v>-25.063499999999923</v>
      </c>
      <c r="E64" s="40">
        <f>sinBOC_1!G77</f>
        <v>1.650032324301067E-10</v>
      </c>
      <c r="F64" s="35">
        <f t="shared" si="1"/>
        <v>-97.82507547829682</v>
      </c>
      <c r="G64" s="41">
        <f t="shared" si="2"/>
        <v>1.5000293857282428E-10</v>
      </c>
      <c r="H64" s="42">
        <f>sinBOC_2!H75</f>
        <v>2.859898745672588E-12</v>
      </c>
      <c r="I64" s="36">
        <f t="shared" si="3"/>
        <v>-115.43649342736029</v>
      </c>
      <c r="J64" s="41">
        <f t="shared" si="0"/>
        <v>2.5999079506114447E-13</v>
      </c>
      <c r="L64" s="40">
        <f t="shared" si="4"/>
        <v>1.5026292936788543E-10</v>
      </c>
      <c r="M64" s="43">
        <f t="shared" si="5"/>
        <v>-98.23148148865705</v>
      </c>
    </row>
    <row r="65" spans="3:13" ht="12.75">
      <c r="C65" s="2">
        <f>sinBOC_1!B78</f>
        <v>244</v>
      </c>
      <c r="D65" s="26">
        <f>sinBOC_1!C78</f>
        <v>-24.961199999999923</v>
      </c>
      <c r="E65" s="40">
        <f>sinBOC_1!G78</f>
        <v>7.942911080574838E-11</v>
      </c>
      <c r="F65" s="35">
        <f t="shared" si="1"/>
        <v>-101.00020299270054</v>
      </c>
      <c r="G65" s="41">
        <f t="shared" si="2"/>
        <v>7.220828255068035E-11</v>
      </c>
      <c r="H65" s="42">
        <f>sinBOC_2!H76</f>
        <v>1.6622565487812728E-12</v>
      </c>
      <c r="I65" s="36">
        <f t="shared" si="3"/>
        <v>-117.79301947386067</v>
      </c>
      <c r="J65" s="41">
        <f t="shared" si="0"/>
        <v>1.511142317073885E-13</v>
      </c>
      <c r="L65" s="40">
        <f t="shared" si="4"/>
        <v>7.235939678238774E-11</v>
      </c>
      <c r="M65" s="43">
        <f t="shared" si="5"/>
        <v>-101.40505062254076</v>
      </c>
    </row>
    <row r="66" spans="3:13" ht="12.75">
      <c r="C66" s="2">
        <f>sinBOC_1!B79</f>
        <v>243</v>
      </c>
      <c r="D66" s="26">
        <f>sinBOC_1!C79</f>
        <v>-24.858899999999924</v>
      </c>
      <c r="E66" s="40">
        <f>sinBOC_1!G79</f>
        <v>2.850093609995868E-11</v>
      </c>
      <c r="F66" s="35">
        <f t="shared" si="1"/>
        <v>-105.4514087555745</v>
      </c>
      <c r="G66" s="41">
        <f t="shared" si="2"/>
        <v>2.5909941909053343E-11</v>
      </c>
      <c r="H66" s="42">
        <f>sinBOC_2!H77</f>
        <v>6.799792577951573E-13</v>
      </c>
      <c r="I66" s="36">
        <f t="shared" si="3"/>
        <v>-121.67504334885675</v>
      </c>
      <c r="J66" s="41">
        <f t="shared" si="0"/>
        <v>6.181629616319614E-14</v>
      </c>
      <c r="L66" s="40">
        <f t="shared" si="4"/>
        <v>2.597175820521654E-11</v>
      </c>
      <c r="M66" s="43">
        <f t="shared" si="5"/>
        <v>-105.8549864902387</v>
      </c>
    </row>
    <row r="67" spans="3:13" ht="12.75">
      <c r="C67" s="2">
        <f>sinBOC_1!B80</f>
        <v>242</v>
      </c>
      <c r="D67" s="26">
        <f>sinBOC_1!C80</f>
        <v>-24.756599999999924</v>
      </c>
      <c r="E67" s="40">
        <f>sinBOC_1!G80</f>
        <v>6.168553512473124E-12</v>
      </c>
      <c r="F67" s="35">
        <f t="shared" si="1"/>
        <v>-112.09816663389772</v>
      </c>
      <c r="G67" s="41">
        <f t="shared" si="2"/>
        <v>5.6077759204301125E-12</v>
      </c>
      <c r="H67" s="42">
        <f>sinBOC_2!H78</f>
        <v>1.6048068679602652E-13</v>
      </c>
      <c r="I67" s="36">
        <f t="shared" si="3"/>
        <v>-127.94577225705224</v>
      </c>
      <c r="J67" s="41">
        <f t="shared" si="0"/>
        <v>1.4589153345093323E-14</v>
      </c>
      <c r="L67" s="40">
        <f t="shared" si="4"/>
        <v>5.622365073775206E-12</v>
      </c>
      <c r="M67" s="43">
        <f t="shared" si="5"/>
        <v>-112.50080958020922</v>
      </c>
    </row>
    <row r="68" spans="3:13" ht="12.75">
      <c r="C68" s="2">
        <f>sinBOC_1!B81</f>
        <v>241</v>
      </c>
      <c r="D68" s="26">
        <f>sinBOC_1!C81</f>
        <v>-24.654299999999925</v>
      </c>
      <c r="E68" s="40">
        <f>sinBOC_1!G81</f>
        <v>4.084889307561282E-13</v>
      </c>
      <c r="F68" s="35">
        <f t="shared" si="1"/>
        <v>-123.88819707495497</v>
      </c>
      <c r="G68" s="41">
        <f t="shared" si="2"/>
        <v>3.71353573414662E-13</v>
      </c>
      <c r="H68" s="42">
        <f>sinBOC_2!H79</f>
        <v>1.1165829435144883E-14</v>
      </c>
      <c r="I68" s="36">
        <f t="shared" si="3"/>
        <v>-139.52109010548025</v>
      </c>
      <c r="J68" s="41">
        <f t="shared" si="0"/>
        <v>1.0150754031949896E-15</v>
      </c>
      <c r="L68" s="40">
        <f t="shared" si="4"/>
        <v>3.7236864881785696E-13</v>
      </c>
      <c r="M68" s="43">
        <f t="shared" si="5"/>
        <v>-124.2902689111327</v>
      </c>
    </row>
    <row r="69" spans="3:13" ht="12.75">
      <c r="C69" s="2">
        <f>sinBOC_1!B82</f>
        <v>240</v>
      </c>
      <c r="D69" s="26">
        <f>sinBOC_1!C82</f>
        <v>-24.551999999999925</v>
      </c>
      <c r="E69" s="40">
        <f>sinBOC_1!G82</f>
        <v>1.2095497545904411E-61</v>
      </c>
      <c r="F69" s="35">
        <f t="shared" si="1"/>
        <v>-609.1737626231686</v>
      </c>
      <c r="G69" s="41">
        <f t="shared" si="2"/>
        <v>1.09959068599131E-61</v>
      </c>
      <c r="H69" s="42">
        <f>sinBOC_2!H80</f>
        <v>3.5703686753451784E-63</v>
      </c>
      <c r="I69" s="36">
        <f t="shared" si="3"/>
        <v>-624.4728693643652</v>
      </c>
      <c r="J69" s="41">
        <f t="shared" si="0"/>
        <v>3.245789704859254E-64</v>
      </c>
      <c r="L69" s="40">
        <f t="shared" si="4"/>
        <v>1.1028364756961692E-61</v>
      </c>
      <c r="M69" s="43">
        <f t="shared" si="5"/>
        <v>-609.5748887828299</v>
      </c>
    </row>
    <row r="70" spans="3:13" ht="12.75">
      <c r="C70" s="2">
        <f>sinBOC_1!B83</f>
        <v>239</v>
      </c>
      <c r="D70" s="26">
        <f>sinBOC_1!C83</f>
        <v>-24.449699999999925</v>
      </c>
      <c r="E70" s="40">
        <f>sinBOC_1!G83</f>
        <v>4.1535417074946894E-13</v>
      </c>
      <c r="F70" s="35">
        <f t="shared" si="1"/>
        <v>-123.81581424239587</v>
      </c>
      <c r="G70" s="41">
        <f t="shared" si="2"/>
        <v>3.775947006813354E-13</v>
      </c>
      <c r="H70" s="42">
        <f>sinBOC_2!H81</f>
        <v>1.1353487148795517E-14</v>
      </c>
      <c r="I70" s="36">
        <f t="shared" si="3"/>
        <v>-139.44870727292087</v>
      </c>
      <c r="J70" s="41">
        <f t="shared" si="0"/>
        <v>1.0321351953450473E-15</v>
      </c>
      <c r="L70" s="40">
        <f t="shared" si="4"/>
        <v>3.7862683587668043E-13</v>
      </c>
      <c r="M70" s="43">
        <f t="shared" si="5"/>
        <v>-124.2178860785736</v>
      </c>
    </row>
    <row r="71" spans="3:13" ht="12.75">
      <c r="C71" s="2">
        <f>sinBOC_1!B84</f>
        <v>238</v>
      </c>
      <c r="D71" s="26">
        <f>sinBOC_1!C84</f>
        <v>-24.347399999999926</v>
      </c>
      <c r="E71" s="40">
        <f>sinBOC_1!G84</f>
        <v>6.377642255233892E-12</v>
      </c>
      <c r="F71" s="35">
        <f t="shared" si="1"/>
        <v>-111.95339845540741</v>
      </c>
      <c r="G71" s="41">
        <f aca="true" t="shared" si="6" ref="G71:G134">p_1/100*E71</f>
        <v>5.797856595667174E-12</v>
      </c>
      <c r="H71" s="42">
        <f>sinBOC_2!H82</f>
        <v>1.659203259223918E-13</v>
      </c>
      <c r="I71" s="36">
        <f t="shared" si="3"/>
        <v>-127.80100407856209</v>
      </c>
      <c r="J71" s="41">
        <f aca="true" t="shared" si="7" ref="J71:J134">p_2/100*H71</f>
        <v>1.5083665992944715E-14</v>
      </c>
      <c r="L71" s="40">
        <f aca="true" t="shared" si="8" ref="L71:L134">G71+J71</f>
        <v>5.8129402616601195E-12</v>
      </c>
      <c r="M71" s="43">
        <f t="shared" si="5"/>
        <v>-112.3560414017189</v>
      </c>
    </row>
    <row r="72" spans="3:13" ht="12.75">
      <c r="C72" s="2">
        <f>sinBOC_1!B85</f>
        <v>237</v>
      </c>
      <c r="D72" s="26">
        <f>sinBOC_1!C85</f>
        <v>-24.245099999999926</v>
      </c>
      <c r="E72" s="40">
        <f>sinBOC_1!G85</f>
        <v>2.9962288375605935E-11</v>
      </c>
      <c r="F72" s="35">
        <f aca="true" t="shared" si="9" ref="F72:F135">LOG10(E72)*10</f>
        <v>-105.23425020380273</v>
      </c>
      <c r="G72" s="41">
        <f t="shared" si="6"/>
        <v>2.7238443977823576E-11</v>
      </c>
      <c r="H72" s="42">
        <f>sinBOC_2!H83</f>
        <v>7.14844401602521E-13</v>
      </c>
      <c r="I72" s="36">
        <f aca="true" t="shared" si="10" ref="I72:I135">LOG10(H72)*10</f>
        <v>-121.45788479708546</v>
      </c>
      <c r="J72" s="41">
        <f t="shared" si="7"/>
        <v>6.498585469113829E-14</v>
      </c>
      <c r="L72" s="40">
        <f t="shared" si="8"/>
        <v>2.7303429832514713E-11</v>
      </c>
      <c r="M72" s="43">
        <f aca="true" t="shared" si="11" ref="M72:M135">LOG10(L72)*10</f>
        <v>-105.63782793846693</v>
      </c>
    </row>
    <row r="73" spans="3:13" ht="12.75">
      <c r="C73" s="2">
        <f>sinBOC_1!B86</f>
        <v>236</v>
      </c>
      <c r="D73" s="26">
        <f>sinBOC_1!C86</f>
        <v>-24.142799999999927</v>
      </c>
      <c r="E73" s="40">
        <f>sinBOC_1!G86</f>
        <v>8.490540686830022E-11</v>
      </c>
      <c r="F73" s="35">
        <f t="shared" si="9"/>
        <v>-100.71064652532273</v>
      </c>
      <c r="G73" s="41">
        <f t="shared" si="6"/>
        <v>7.718673351663657E-11</v>
      </c>
      <c r="H73" s="42">
        <f>sinBOC_2!H84</f>
        <v>1.7768619988571156E-12</v>
      </c>
      <c r="I73" s="36">
        <f t="shared" si="10"/>
        <v>-117.50346300648363</v>
      </c>
      <c r="J73" s="41">
        <f t="shared" si="7"/>
        <v>1.6153290898701057E-13</v>
      </c>
      <c r="L73" s="40">
        <f t="shared" si="8"/>
        <v>7.734826642562358E-11</v>
      </c>
      <c r="M73" s="43">
        <f t="shared" si="11"/>
        <v>-101.11549415516295</v>
      </c>
    </row>
    <row r="74" spans="3:13" ht="12.75">
      <c r="C74" s="2">
        <f>sinBOC_1!B87</f>
        <v>235</v>
      </c>
      <c r="D74" s="26">
        <f>sinBOC_1!C87</f>
        <v>-24.040499999999927</v>
      </c>
      <c r="E74" s="40">
        <f>sinBOC_1!G87</f>
        <v>1.7934484430287012E-10</v>
      </c>
      <c r="F74" s="35">
        <f t="shared" si="9"/>
        <v>-97.46311103643703</v>
      </c>
      <c r="G74" s="41">
        <f t="shared" si="6"/>
        <v>1.6304076754806374E-10</v>
      </c>
      <c r="H74" s="42">
        <f>sinBOC_2!H85</f>
        <v>3.1084730141983194E-12</v>
      </c>
      <c r="I74" s="36">
        <f t="shared" si="10"/>
        <v>-115.0745289855017</v>
      </c>
      <c r="J74" s="41">
        <f t="shared" si="7"/>
        <v>2.8258845583621095E-13</v>
      </c>
      <c r="L74" s="40">
        <f t="shared" si="8"/>
        <v>1.6332335600389996E-10</v>
      </c>
      <c r="M74" s="43">
        <f t="shared" si="11"/>
        <v>-97.86951704679726</v>
      </c>
    </row>
    <row r="75" spans="3:13" ht="12.75">
      <c r="C75" s="2">
        <f>sinBOC_1!B88</f>
        <v>234</v>
      </c>
      <c r="D75" s="26">
        <f>sinBOC_1!C88</f>
        <v>-23.938199999999927</v>
      </c>
      <c r="E75" s="40">
        <f>sinBOC_1!G88</f>
        <v>3.0994417285207655E-10</v>
      </c>
      <c r="F75" s="35">
        <f t="shared" si="9"/>
        <v>-95.08716524248615</v>
      </c>
      <c r="G75" s="41">
        <f t="shared" si="6"/>
        <v>2.8176742986552414E-10</v>
      </c>
      <c r="H75" s="42">
        <f>sinBOC_2!H86</f>
        <v>4.104219559427612E-12</v>
      </c>
      <c r="I75" s="36">
        <f t="shared" si="10"/>
        <v>-113.867694142468</v>
      </c>
      <c r="J75" s="41">
        <f t="shared" si="7"/>
        <v>3.7311086903887396E-13</v>
      </c>
      <c r="L75" s="40">
        <f t="shared" si="8"/>
        <v>2.82140540734563E-10</v>
      </c>
      <c r="M75" s="43">
        <f t="shared" si="11"/>
        <v>-95.49534505647873</v>
      </c>
    </row>
    <row r="76" spans="3:13" ht="12.75">
      <c r="C76" s="2">
        <f>sinBOC_1!B89</f>
        <v>233</v>
      </c>
      <c r="D76" s="26">
        <f>sinBOC_1!C89</f>
        <v>-23.835899999999928</v>
      </c>
      <c r="E76" s="40">
        <f>sinBOC_1!G89</f>
        <v>4.599348377602267E-10</v>
      </c>
      <c r="F76" s="35">
        <f t="shared" si="9"/>
        <v>-93.37303693548361</v>
      </c>
      <c r="G76" s="41">
        <f t="shared" si="6"/>
        <v>4.181225797820243E-10</v>
      </c>
      <c r="H76" s="42">
        <f>sinBOC_2!H87</f>
        <v>4.1016812693631925E-12</v>
      </c>
      <c r="I76" s="36">
        <f t="shared" si="10"/>
        <v>-113.87038090514429</v>
      </c>
      <c r="J76" s="41">
        <f t="shared" si="7"/>
        <v>3.72880115396654E-13</v>
      </c>
      <c r="L76" s="40">
        <f t="shared" si="8"/>
        <v>4.184954598974209E-10</v>
      </c>
      <c r="M76" s="43">
        <f t="shared" si="11"/>
        <v>-93.78309249145495</v>
      </c>
    </row>
    <row r="77" spans="3:13" ht="12.75">
      <c r="C77" s="2">
        <f>sinBOC_1!B90</f>
        <v>232</v>
      </c>
      <c r="D77" s="26">
        <f>sinBOC_1!C90</f>
        <v>-23.733599999999928</v>
      </c>
      <c r="E77" s="40">
        <f>sinBOC_1!G90</f>
        <v>6.021905619965331E-10</v>
      </c>
      <c r="F77" s="35">
        <f t="shared" si="9"/>
        <v>-92.20266055374151</v>
      </c>
      <c r="G77" s="41">
        <f t="shared" si="6"/>
        <v>5.474459654513937E-10</v>
      </c>
      <c r="H77" s="42">
        <f>sinBOC_2!H88</f>
        <v>2.8723347621991927E-12</v>
      </c>
      <c r="I77" s="36">
        <f t="shared" si="10"/>
        <v>-115.41764945730777</v>
      </c>
      <c r="J77" s="41">
        <f t="shared" si="7"/>
        <v>2.6112134201810854E-13</v>
      </c>
      <c r="L77" s="40">
        <f t="shared" si="8"/>
        <v>5.477070867934118E-10</v>
      </c>
      <c r="M77" s="43">
        <f t="shared" si="11"/>
        <v>-92.61451639689506</v>
      </c>
    </row>
    <row r="78" spans="3:13" ht="12.75">
      <c r="C78" s="2">
        <f>sinBOC_1!B91</f>
        <v>231</v>
      </c>
      <c r="D78" s="26">
        <f>sinBOC_1!C91</f>
        <v>-23.63129999999993</v>
      </c>
      <c r="E78" s="40">
        <f>sinBOC_1!G91</f>
        <v>7.065458676660463E-10</v>
      </c>
      <c r="F78" s="35">
        <f t="shared" si="9"/>
        <v>-91.50859639296442</v>
      </c>
      <c r="G78" s="41">
        <f t="shared" si="6"/>
        <v>6.423144251509511E-10</v>
      </c>
      <c r="H78" s="42">
        <f>sinBOC_2!H89</f>
        <v>1.0215811352923125E-12</v>
      </c>
      <c r="I78" s="36">
        <f t="shared" si="10"/>
        <v>-119.9072713543346</v>
      </c>
      <c r="J78" s="41">
        <f t="shared" si="7"/>
        <v>9.287101229930117E-14</v>
      </c>
      <c r="L78" s="40">
        <f t="shared" si="8"/>
        <v>6.424072961632505E-10</v>
      </c>
      <c r="M78" s="43">
        <f t="shared" si="11"/>
        <v>-91.92189535186654</v>
      </c>
    </row>
    <row r="79" spans="3:13" ht="12.75">
      <c r="C79" s="2">
        <f>sinBOC_1!B92</f>
        <v>230</v>
      </c>
      <c r="D79" s="26">
        <f>sinBOC_1!C92</f>
        <v>-23.52899999999993</v>
      </c>
      <c r="E79" s="40">
        <f>sinBOC_1!G92</f>
        <v>7.489088110866952E-10</v>
      </c>
      <c r="F79" s="35">
        <f t="shared" si="9"/>
        <v>-91.25571059807649</v>
      </c>
      <c r="G79" s="41">
        <f t="shared" si="6"/>
        <v>6.808261918969956E-10</v>
      </c>
      <c r="H79" s="42">
        <f>sinBOC_2!H90</f>
        <v>6.4785074920314695E-37</v>
      </c>
      <c r="I79" s="36">
        <f t="shared" si="10"/>
        <v>-361.88525034659256</v>
      </c>
      <c r="J79" s="41">
        <f t="shared" si="7"/>
        <v>5.889552265483156E-38</v>
      </c>
      <c r="L79" s="40">
        <f t="shared" si="8"/>
        <v>6.808261918969956E-10</v>
      </c>
      <c r="M79" s="43">
        <f t="shared" si="11"/>
        <v>-91.66963744965872</v>
      </c>
    </row>
    <row r="80" spans="3:13" ht="12.75">
      <c r="C80" s="2">
        <f>sinBOC_1!B93</f>
        <v>229</v>
      </c>
      <c r="D80" s="26">
        <f>sinBOC_1!C93</f>
        <v>-23.42669999999993</v>
      </c>
      <c r="E80" s="40">
        <f>sinBOC_1!G93</f>
        <v>7.189411728327573E-10</v>
      </c>
      <c r="F80" s="35">
        <f t="shared" si="9"/>
        <v>-91.43306644191989</v>
      </c>
      <c r="G80" s="41">
        <f t="shared" si="6"/>
        <v>6.535828843934157E-10</v>
      </c>
      <c r="H80" s="42">
        <f>sinBOC_2!H91</f>
        <v>1.582442961615532E-12</v>
      </c>
      <c r="I80" s="36">
        <f t="shared" si="10"/>
        <v>-118.006719349612</v>
      </c>
      <c r="J80" s="41">
        <f t="shared" si="7"/>
        <v>1.4385845105595751E-13</v>
      </c>
      <c r="L80" s="40">
        <f t="shared" si="8"/>
        <v>6.537267428444717E-10</v>
      </c>
      <c r="M80" s="43">
        <f t="shared" si="11"/>
        <v>-91.84603748425207</v>
      </c>
    </row>
    <row r="81" spans="3:13" ht="12.75">
      <c r="C81" s="2">
        <f>sinBOC_1!B94</f>
        <v>228</v>
      </c>
      <c r="D81" s="26">
        <f>sinBOC_1!C94</f>
        <v>-23.32439999999993</v>
      </c>
      <c r="E81" s="40">
        <f>sinBOC_1!G94</f>
        <v>6.23505401833105E-10</v>
      </c>
      <c r="F81" s="35">
        <f t="shared" si="9"/>
        <v>-92.05159779593382</v>
      </c>
      <c r="G81" s="41">
        <f t="shared" si="6"/>
        <v>5.668230925755499E-10</v>
      </c>
      <c r="H81" s="42">
        <f>sinBOC_2!H92</f>
        <v>6.949353029879355E-12</v>
      </c>
      <c r="I81" s="36">
        <f t="shared" si="10"/>
        <v>-111.58055625428888</v>
      </c>
      <c r="J81" s="41">
        <f t="shared" si="7"/>
        <v>6.317593663526688E-13</v>
      </c>
      <c r="L81" s="40">
        <f t="shared" si="8"/>
        <v>5.674548519419026E-10</v>
      </c>
      <c r="M81" s="43">
        <f t="shared" si="11"/>
        <v>-92.46068686262578</v>
      </c>
    </row>
    <row r="82" spans="3:13" ht="12.75">
      <c r="C82" s="2">
        <f>sinBOC_1!B95</f>
        <v>227</v>
      </c>
      <c r="D82" s="26">
        <f>sinBOC_1!C95</f>
        <v>-23.22209999999993</v>
      </c>
      <c r="E82" s="40">
        <f>sinBOC_1!G95</f>
        <v>4.845699005832469E-10</v>
      </c>
      <c r="F82" s="35">
        <f t="shared" si="9"/>
        <v>-93.14643565882756</v>
      </c>
      <c r="G82" s="41">
        <f t="shared" si="6"/>
        <v>4.405180914393153E-10</v>
      </c>
      <c r="H82" s="42">
        <f>sinBOC_2!H93</f>
        <v>1.5775589811986903E-11</v>
      </c>
      <c r="I82" s="36">
        <f t="shared" si="10"/>
        <v>-108.02014394536903</v>
      </c>
      <c r="J82" s="41">
        <f t="shared" si="7"/>
        <v>1.4341445283624461E-12</v>
      </c>
      <c r="L82" s="40">
        <f t="shared" si="8"/>
        <v>4.4195223596767774E-10</v>
      </c>
      <c r="M82" s="43">
        <f t="shared" si="11"/>
        <v>-93.54624664534543</v>
      </c>
    </row>
    <row r="83" spans="3:13" ht="12.75">
      <c r="C83" s="2">
        <f>sinBOC_1!B96</f>
        <v>226</v>
      </c>
      <c r="D83" s="26">
        <f>sinBOC_1!C96</f>
        <v>-23.11979999999993</v>
      </c>
      <c r="E83" s="40">
        <f>sinBOC_1!G96</f>
        <v>3.322754939438774E-10</v>
      </c>
      <c r="F83" s="35">
        <f t="shared" si="9"/>
        <v>-94.78501687723409</v>
      </c>
      <c r="G83" s="41">
        <f t="shared" si="6"/>
        <v>3.0206863085807035E-10</v>
      </c>
      <c r="H83" s="42">
        <f>sinBOC_2!H94</f>
        <v>2.584492296142869E-11</v>
      </c>
      <c r="I83" s="36">
        <f t="shared" si="10"/>
        <v>-105.87624758039772</v>
      </c>
      <c r="J83" s="41">
        <f t="shared" si="7"/>
        <v>2.3495384510389728E-12</v>
      </c>
      <c r="L83" s="40">
        <f t="shared" si="8"/>
        <v>3.044181693091093E-10</v>
      </c>
      <c r="M83" s="43">
        <f t="shared" si="11"/>
        <v>-95.16529430103837</v>
      </c>
    </row>
    <row r="84" spans="3:13" ht="12.75">
      <c r="C84" s="2">
        <f>sinBOC_1!B97</f>
        <v>225</v>
      </c>
      <c r="D84" s="26">
        <f>sinBOC_1!C97</f>
        <v>-23.01749999999993</v>
      </c>
      <c r="E84" s="40">
        <f>sinBOC_1!G97</f>
        <v>1.956408696615763E-10</v>
      </c>
      <c r="F84" s="35">
        <f t="shared" si="9"/>
        <v>-97.08540415323336</v>
      </c>
      <c r="G84" s="41">
        <f t="shared" si="6"/>
        <v>1.7785533605597846E-10</v>
      </c>
      <c r="H84" s="42">
        <f>sinBOC_2!H95</f>
        <v>3.356666652501022E-11</v>
      </c>
      <c r="I84" s="36">
        <f t="shared" si="10"/>
        <v>-104.74091785998834</v>
      </c>
      <c r="J84" s="41">
        <f t="shared" si="7"/>
        <v>3.0515151386372937E-12</v>
      </c>
      <c r="L84" s="40">
        <f t="shared" si="8"/>
        <v>1.8090685119461574E-10</v>
      </c>
      <c r="M84" s="43">
        <f t="shared" si="11"/>
        <v>-97.42544985491357</v>
      </c>
    </row>
    <row r="85" spans="3:13" ht="12.75">
      <c r="C85" s="2">
        <f>sinBOC_1!B98</f>
        <v>224</v>
      </c>
      <c r="D85" s="26">
        <f>sinBOC_1!C98</f>
        <v>-22.91519999999993</v>
      </c>
      <c r="E85" s="40">
        <f>sinBOC_1!G98</f>
        <v>9.424608460082769E-11</v>
      </c>
      <c r="F85" s="35">
        <f t="shared" si="9"/>
        <v>-100.2573668326091</v>
      </c>
      <c r="G85" s="41">
        <f t="shared" si="6"/>
        <v>8.567825872802516E-11</v>
      </c>
      <c r="H85" s="42">
        <f>sinBOC_2!H96</f>
        <v>3.53921959779461E-11</v>
      </c>
      <c r="I85" s="36">
        <f t="shared" si="10"/>
        <v>-104.5109248987685</v>
      </c>
      <c r="J85" s="41">
        <f t="shared" si="7"/>
        <v>3.2174723616314646E-12</v>
      </c>
      <c r="L85" s="40">
        <f t="shared" si="8"/>
        <v>8.889573108965663E-11</v>
      </c>
      <c r="M85" s="43">
        <f t="shared" si="11"/>
        <v>-100.51119094021016</v>
      </c>
    </row>
    <row r="86" spans="3:13" ht="12.75">
      <c r="C86" s="2">
        <f>sinBOC_1!B99</f>
        <v>223</v>
      </c>
      <c r="D86" s="26">
        <f>sinBOC_1!C99</f>
        <v>-22.81289999999993</v>
      </c>
      <c r="E86" s="40">
        <f>sinBOC_1!G99</f>
        <v>3.384246165751577E-11</v>
      </c>
      <c r="F86" s="35">
        <f t="shared" si="9"/>
        <v>-104.7053805445711</v>
      </c>
      <c r="G86" s="41">
        <f t="shared" si="6"/>
        <v>3.076587423410524E-11</v>
      </c>
      <c r="H86" s="42">
        <f>sinBOC_2!H97</f>
        <v>2.965667018655579E-11</v>
      </c>
      <c r="I86" s="36">
        <f t="shared" si="10"/>
        <v>-105.27877612605877</v>
      </c>
      <c r="J86" s="41">
        <f t="shared" si="7"/>
        <v>2.6960609260505273E-12</v>
      </c>
      <c r="L86" s="40">
        <f t="shared" si="8"/>
        <v>3.346193516015577E-11</v>
      </c>
      <c r="M86" s="43">
        <f t="shared" si="11"/>
        <v>-104.75448946664866</v>
      </c>
    </row>
    <row r="87" spans="3:13" ht="12.75">
      <c r="C87" s="2">
        <f>sinBOC_1!B100</f>
        <v>222</v>
      </c>
      <c r="D87" s="26">
        <f>sinBOC_1!C100</f>
        <v>-22.710599999999932</v>
      </c>
      <c r="E87" s="40">
        <f>sinBOC_1!G100</f>
        <v>7.330069959916479E-12</v>
      </c>
      <c r="F87" s="35">
        <f t="shared" si="9"/>
        <v>-111.34891880330129</v>
      </c>
      <c r="G87" s="41">
        <f t="shared" si="6"/>
        <v>6.663699963560435E-12</v>
      </c>
      <c r="H87" s="42">
        <f>sinBOC_2!H98</f>
        <v>1.8025520085567033E-11</v>
      </c>
      <c r="I87" s="36">
        <f t="shared" si="10"/>
        <v>-107.44112195843853</v>
      </c>
      <c r="J87" s="41">
        <f t="shared" si="7"/>
        <v>1.6386836441424581E-12</v>
      </c>
      <c r="L87" s="40">
        <f t="shared" si="8"/>
        <v>8.302383607702893E-12</v>
      </c>
      <c r="M87" s="43">
        <f t="shared" si="11"/>
        <v>-110.80797204123036</v>
      </c>
    </row>
    <row r="88" spans="3:13" ht="12.75">
      <c r="C88" s="2">
        <f>sinBOC_1!B101</f>
        <v>221</v>
      </c>
      <c r="D88" s="26">
        <f>sinBOC_1!C101</f>
        <v>-22.608299999999932</v>
      </c>
      <c r="E88" s="40">
        <f>sinBOC_1!G101</f>
        <v>4.857690380470792E-13</v>
      </c>
      <c r="F88" s="35">
        <f t="shared" si="9"/>
        <v>-123.13570169715787</v>
      </c>
      <c r="G88" s="41">
        <f t="shared" si="6"/>
        <v>4.416082164064356E-13</v>
      </c>
      <c r="H88" s="42">
        <f>sinBOC_2!H99</f>
        <v>5.708652334508938E-12</v>
      </c>
      <c r="I88" s="36">
        <f t="shared" si="10"/>
        <v>-112.43466405373411</v>
      </c>
      <c r="J88" s="41">
        <f t="shared" si="7"/>
        <v>5.189683940462673E-13</v>
      </c>
      <c r="L88" s="40">
        <f t="shared" si="8"/>
        <v>9.60576610452703E-13</v>
      </c>
      <c r="M88" s="43">
        <f t="shared" si="11"/>
        <v>-120.17467992415976</v>
      </c>
    </row>
    <row r="89" spans="3:13" ht="12.75">
      <c r="C89" s="2">
        <f>sinBOC_1!B102</f>
        <v>220</v>
      </c>
      <c r="D89" s="26">
        <f>sinBOC_1!C102</f>
        <v>-22.505999999999933</v>
      </c>
      <c r="E89" s="40">
        <f>sinBOC_1!G102</f>
        <v>7.327765623986905E-62</v>
      </c>
      <c r="F89" s="35">
        <f t="shared" si="9"/>
        <v>-611.3502842987473</v>
      </c>
      <c r="G89" s="41">
        <f t="shared" si="6"/>
        <v>6.661605112715368E-62</v>
      </c>
      <c r="H89" s="42">
        <f>sinBOC_2!H100</f>
        <v>2.5815714865119255E-36</v>
      </c>
      <c r="I89" s="36">
        <f t="shared" si="10"/>
        <v>-355.88115844365433</v>
      </c>
      <c r="J89" s="41">
        <f t="shared" si="7"/>
        <v>2.3468831695562967E-37</v>
      </c>
      <c r="L89" s="40">
        <f t="shared" si="8"/>
        <v>2.3468831695562967E-37</v>
      </c>
      <c r="M89" s="43">
        <f t="shared" si="11"/>
        <v>-366.29508529523656</v>
      </c>
    </row>
    <row r="90" spans="3:13" ht="12.75">
      <c r="C90" s="2">
        <f>sinBOC_1!B103</f>
        <v>219</v>
      </c>
      <c r="D90" s="26">
        <f>sinBOC_1!C103</f>
        <v>-22.403699999999933</v>
      </c>
      <c r="E90" s="40">
        <f>sinBOC_1!G103</f>
        <v>4.946820455656461E-13</v>
      </c>
      <c r="F90" s="35">
        <f t="shared" si="9"/>
        <v>-123.05673852023668</v>
      </c>
      <c r="G90" s="41">
        <f t="shared" si="6"/>
        <v>4.4971095051422377E-13</v>
      </c>
      <c r="H90" s="42">
        <f>sinBOC_2!H101</f>
        <v>7.405250425329274E-12</v>
      </c>
      <c r="I90" s="36">
        <f t="shared" si="10"/>
        <v>-111.30460250242078</v>
      </c>
      <c r="J90" s="41">
        <f t="shared" si="7"/>
        <v>6.732045841208433E-13</v>
      </c>
      <c r="L90" s="40">
        <f t="shared" si="8"/>
        <v>1.122915534635067E-12</v>
      </c>
      <c r="M90" s="43">
        <f t="shared" si="11"/>
        <v>-119.49652910008805</v>
      </c>
    </row>
    <row r="91" spans="3:13" ht="12.75">
      <c r="C91" s="2">
        <f>sinBOC_1!B104</f>
        <v>218</v>
      </c>
      <c r="D91" s="26">
        <f>sinBOC_1!C104</f>
        <v>-22.301399999999933</v>
      </c>
      <c r="E91" s="40">
        <f>sinBOC_1!G104</f>
        <v>7.60153118225361E-12</v>
      </c>
      <c r="F91" s="35">
        <f t="shared" si="9"/>
        <v>-111.19098918636982</v>
      </c>
      <c r="G91" s="41">
        <f t="shared" si="6"/>
        <v>6.910482892957828E-12</v>
      </c>
      <c r="H91" s="42">
        <f>sinBOC_2!H102</f>
        <v>3.036573019296155E-11</v>
      </c>
      <c r="I91" s="36">
        <f t="shared" si="10"/>
        <v>-105.17616271104531</v>
      </c>
      <c r="J91" s="41">
        <f t="shared" si="7"/>
        <v>2.7605209266328692E-12</v>
      </c>
      <c r="L91" s="40">
        <f t="shared" si="8"/>
        <v>9.671003819590697E-12</v>
      </c>
      <c r="M91" s="43">
        <f t="shared" si="11"/>
        <v>-110.14528445184527</v>
      </c>
    </row>
    <row r="92" spans="3:13" ht="12.75">
      <c r="C92" s="2">
        <f>sinBOC_1!B105</f>
        <v>217</v>
      </c>
      <c r="D92" s="26">
        <f>sinBOC_1!C105</f>
        <v>-22.199099999999934</v>
      </c>
      <c r="E92" s="40">
        <f>sinBOC_1!G105</f>
        <v>3.573980708380442E-11</v>
      </c>
      <c r="F92" s="35">
        <f t="shared" si="9"/>
        <v>-104.46847796057159</v>
      </c>
      <c r="G92" s="41">
        <f t="shared" si="6"/>
        <v>3.249073371254947E-11</v>
      </c>
      <c r="H92" s="42">
        <f>sinBOC_2!H103</f>
        <v>6.502630338153682E-11</v>
      </c>
      <c r="I92" s="36">
        <f t="shared" si="10"/>
        <v>-101.86910934084241</v>
      </c>
      <c r="J92" s="41">
        <f t="shared" si="7"/>
        <v>5.911482125594259E-12</v>
      </c>
      <c r="L92" s="40">
        <f t="shared" si="8"/>
        <v>3.8402215838143725E-11</v>
      </c>
      <c r="M92" s="43">
        <f t="shared" si="11"/>
        <v>-104.15643715775319</v>
      </c>
    </row>
    <row r="93" spans="3:13" ht="12.75">
      <c r="C93" s="2">
        <f>sinBOC_1!B106</f>
        <v>216</v>
      </c>
      <c r="D93" s="26">
        <f>sinBOC_1!C106</f>
        <v>-22.096799999999934</v>
      </c>
      <c r="E93" s="40">
        <f>sinBOC_1!G106</f>
        <v>1.0135655737604089E-10</v>
      </c>
      <c r="F93" s="35">
        <f t="shared" si="9"/>
        <v>-99.94148148893947</v>
      </c>
      <c r="G93" s="41">
        <f t="shared" si="6"/>
        <v>9.21423248873099E-11</v>
      </c>
      <c r="H93" s="42">
        <f>sinBOC_2!H104</f>
        <v>1.013565573760056E-10</v>
      </c>
      <c r="I93" s="36">
        <f t="shared" si="10"/>
        <v>-99.94148148894098</v>
      </c>
      <c r="J93" s="41">
        <f t="shared" si="7"/>
        <v>9.214232488727785E-12</v>
      </c>
      <c r="L93" s="40">
        <f t="shared" si="8"/>
        <v>1.0135655737603769E-10</v>
      </c>
      <c r="M93" s="43">
        <f t="shared" si="11"/>
        <v>-99.94148148893962</v>
      </c>
    </row>
    <row r="94" spans="3:13" ht="12.75">
      <c r="C94" s="2">
        <f>sinBOC_1!B107</f>
        <v>215</v>
      </c>
      <c r="D94" s="26">
        <f>sinBOC_1!C107</f>
        <v>-21.994499999999935</v>
      </c>
      <c r="E94" s="40">
        <f>sinBOC_1!G107</f>
        <v>2.1426325638994668E-10</v>
      </c>
      <c r="F94" s="35">
        <f t="shared" si="9"/>
        <v>-96.69052298931473</v>
      </c>
      <c r="G94" s="41">
        <f t="shared" si="6"/>
        <v>1.9478477853631514E-10</v>
      </c>
      <c r="H94" s="42">
        <f>sinBOC_2!H105</f>
        <v>1.2615621410268796E-10</v>
      </c>
      <c r="I94" s="36">
        <f t="shared" si="10"/>
        <v>-98.99091352486559</v>
      </c>
      <c r="J94" s="41">
        <f t="shared" si="7"/>
        <v>1.1468746736608001E-11</v>
      </c>
      <c r="L94" s="40">
        <f t="shared" si="8"/>
        <v>2.0625352527292315E-10</v>
      </c>
      <c r="M94" s="43">
        <f t="shared" si="11"/>
        <v>-96.85598619779279</v>
      </c>
    </row>
    <row r="95" spans="3:13" ht="12.75">
      <c r="C95" s="2">
        <f>sinBOC_1!B108</f>
        <v>214</v>
      </c>
      <c r="D95" s="26">
        <f>sinBOC_1!C108</f>
        <v>-21.892199999999935</v>
      </c>
      <c r="E95" s="40">
        <f>sinBOC_1!G108</f>
        <v>3.70584835546498E-10</v>
      </c>
      <c r="F95" s="35">
        <f t="shared" si="9"/>
        <v>-94.31112356126734</v>
      </c>
      <c r="G95" s="41">
        <f t="shared" si="6"/>
        <v>3.368953050422709E-10</v>
      </c>
      <c r="H95" s="42">
        <f>sinBOC_2!H106</f>
        <v>1.2827680785202694E-10</v>
      </c>
      <c r="I95" s="36">
        <f t="shared" si="10"/>
        <v>-98.91851855958278</v>
      </c>
      <c r="J95" s="41">
        <f t="shared" si="7"/>
        <v>1.1661527986547907E-11</v>
      </c>
      <c r="L95" s="40">
        <f t="shared" si="8"/>
        <v>3.4855683302881883E-10</v>
      </c>
      <c r="M95" s="43">
        <f t="shared" si="11"/>
        <v>-94.57726399033848</v>
      </c>
    </row>
    <row r="96" spans="3:13" ht="12.75">
      <c r="C96" s="2">
        <f>sinBOC_1!B109</f>
        <v>213</v>
      </c>
      <c r="D96" s="26">
        <f>sinBOC_1!C109</f>
        <v>-21.789899999999935</v>
      </c>
      <c r="E96" s="40">
        <f>sinBOC_1!G109</f>
        <v>5.5036263543751E-10</v>
      </c>
      <c r="F96" s="35">
        <f t="shared" si="9"/>
        <v>-92.59351058373808</v>
      </c>
      <c r="G96" s="41">
        <f t="shared" si="6"/>
        <v>5.003296685795545E-10</v>
      </c>
      <c r="H96" s="42">
        <f>sinBOC_2!H107</f>
        <v>1.0422658409814739E-10</v>
      </c>
      <c r="I96" s="36">
        <f t="shared" si="10"/>
        <v>-99.82021495483448</v>
      </c>
      <c r="J96" s="41">
        <f t="shared" si="7"/>
        <v>9.475144008922493E-12</v>
      </c>
      <c r="L96" s="40">
        <f t="shared" si="8"/>
        <v>5.09804812588477E-10</v>
      </c>
      <c r="M96" s="43">
        <f t="shared" si="11"/>
        <v>-92.92596069081043</v>
      </c>
    </row>
    <row r="97" spans="3:13" ht="12.75">
      <c r="C97" s="2">
        <f>sinBOC_1!B110</f>
        <v>212</v>
      </c>
      <c r="D97" s="26">
        <f>sinBOC_1!C110</f>
        <v>-21.687599999999936</v>
      </c>
      <c r="E97" s="40">
        <f>sinBOC_1!G110</f>
        <v>7.211708973144563E-10</v>
      </c>
      <c r="F97" s="35">
        <f t="shared" si="9"/>
        <v>-91.4196180744986</v>
      </c>
      <c r="G97" s="41">
        <f t="shared" si="6"/>
        <v>6.556099066495056E-10</v>
      </c>
      <c r="H97" s="42">
        <f>sinBOC_2!H108</f>
        <v>6.17255749193606E-11</v>
      </c>
      <c r="I97" s="36">
        <f t="shared" si="10"/>
        <v>-102.09534856306632</v>
      </c>
      <c r="J97" s="41">
        <f t="shared" si="7"/>
        <v>5.6114159017600566E-12</v>
      </c>
      <c r="L97" s="40">
        <f t="shared" si="8"/>
        <v>6.612213225512657E-10</v>
      </c>
      <c r="M97" s="43">
        <f t="shared" si="11"/>
        <v>-91.79653150083887</v>
      </c>
    </row>
    <row r="98" spans="3:13" ht="12.75">
      <c r="C98" s="2">
        <f>sinBOC_1!B111</f>
        <v>211</v>
      </c>
      <c r="D98" s="26">
        <f>sinBOC_1!C111</f>
        <v>-21.585299999999936</v>
      </c>
      <c r="E98" s="40">
        <f>sinBOC_1!G111</f>
        <v>8.468361906634533E-10</v>
      </c>
      <c r="F98" s="35">
        <f t="shared" si="9"/>
        <v>-90.72200590107542</v>
      </c>
      <c r="G98" s="41">
        <f t="shared" si="6"/>
        <v>7.698510824213212E-10</v>
      </c>
      <c r="H98" s="42">
        <f>sinBOC_2!H109</f>
        <v>1.91304167804003E-11</v>
      </c>
      <c r="I98" s="36">
        <f t="shared" si="10"/>
        <v>-107.18275568213359</v>
      </c>
      <c r="J98" s="41">
        <f t="shared" si="7"/>
        <v>1.7391287982182095E-12</v>
      </c>
      <c r="L98" s="40">
        <f t="shared" si="8"/>
        <v>7.715902112195394E-10</v>
      </c>
      <c r="M98" s="43">
        <f t="shared" si="11"/>
        <v>-91.1261329067085</v>
      </c>
    </row>
    <row r="99" spans="3:13" ht="12.75">
      <c r="C99" s="2">
        <f>sinBOC_1!B112</f>
        <v>210</v>
      </c>
      <c r="D99" s="26">
        <f>sinBOC_1!C112</f>
        <v>-21.482999999999937</v>
      </c>
      <c r="E99" s="40">
        <f>sinBOC_1!G112</f>
        <v>8.983509321198675E-10</v>
      </c>
      <c r="F99" s="35">
        <f t="shared" si="9"/>
        <v>-90.46553977240302</v>
      </c>
      <c r="G99" s="41">
        <f t="shared" si="6"/>
        <v>8.166826655635159E-10</v>
      </c>
      <c r="H99" s="42">
        <f>sinBOC_2!H110</f>
        <v>8.802253132091974E-36</v>
      </c>
      <c r="I99" s="36">
        <f t="shared" si="10"/>
        <v>-350.55406146305904</v>
      </c>
      <c r="J99" s="41">
        <f t="shared" si="7"/>
        <v>8.002048301901796E-37</v>
      </c>
      <c r="L99" s="40">
        <f t="shared" si="8"/>
        <v>8.166826655635159E-10</v>
      </c>
      <c r="M99" s="43">
        <f t="shared" si="11"/>
        <v>-90.87946662398525</v>
      </c>
    </row>
    <row r="100" spans="3:13" ht="12.75">
      <c r="C100" s="2">
        <f>sinBOC_1!B113</f>
        <v>209</v>
      </c>
      <c r="D100" s="26">
        <f>sinBOC_1!C113</f>
        <v>-21.380699999999937</v>
      </c>
      <c r="E100" s="40">
        <f>sinBOC_1!G113</f>
        <v>8.631211291985772E-10</v>
      </c>
      <c r="F100" s="35">
        <f t="shared" si="9"/>
        <v>-90.63928251734316</v>
      </c>
      <c r="G100" s="41">
        <f t="shared" si="6"/>
        <v>7.846555719987065E-10</v>
      </c>
      <c r="H100" s="42">
        <f>sinBOC_2!H111</f>
        <v>2.40434499294198E-11</v>
      </c>
      <c r="I100" s="36">
        <f t="shared" si="10"/>
        <v>-106.19003216460797</v>
      </c>
      <c r="J100" s="41">
        <f t="shared" si="7"/>
        <v>2.1857681754018006E-12</v>
      </c>
      <c r="L100" s="40">
        <f t="shared" si="8"/>
        <v>7.868413401741083E-10</v>
      </c>
      <c r="M100" s="43">
        <f t="shared" si="11"/>
        <v>-91.04112830580553</v>
      </c>
    </row>
    <row r="101" spans="3:13" ht="12.75">
      <c r="C101" s="2">
        <f>sinBOC_1!B114</f>
        <v>208</v>
      </c>
      <c r="D101" s="26">
        <f>sinBOC_1!C114</f>
        <v>-21.278399999999937</v>
      </c>
      <c r="E101" s="40">
        <f>sinBOC_1!G114</f>
        <v>7.491749447321769E-10</v>
      </c>
      <c r="F101" s="35">
        <f t="shared" si="9"/>
        <v>-91.25416755517988</v>
      </c>
      <c r="G101" s="41">
        <f t="shared" si="6"/>
        <v>6.810681315747063E-10</v>
      </c>
      <c r="H101" s="42">
        <f>sinBOC_2!H112</f>
        <v>9.755745168366544E-11</v>
      </c>
      <c r="I101" s="36">
        <f t="shared" si="10"/>
        <v>-100.10739552497057</v>
      </c>
      <c r="J101" s="41">
        <f t="shared" si="7"/>
        <v>8.868859243969588E-12</v>
      </c>
      <c r="L101" s="40">
        <f t="shared" si="8"/>
        <v>6.899369908186759E-10</v>
      </c>
      <c r="M101" s="43">
        <f t="shared" si="11"/>
        <v>-91.611905698269</v>
      </c>
    </row>
    <row r="102" spans="3:13" ht="12.75">
      <c r="C102" s="2">
        <f>sinBOC_1!B115</f>
        <v>207</v>
      </c>
      <c r="D102" s="26">
        <f>sinBOC_1!C115</f>
        <v>-21.176099999999938</v>
      </c>
      <c r="E102" s="40">
        <f>sinBOC_1!G115</f>
        <v>5.827301082208378E-10</v>
      </c>
      <c r="F102" s="35">
        <f t="shared" si="9"/>
        <v>-92.34532542410336</v>
      </c>
      <c r="G102" s="41">
        <f t="shared" si="6"/>
        <v>5.297546438371253E-10</v>
      </c>
      <c r="H102" s="42">
        <f>sinBOC_2!H113</f>
        <v>2.0739649752882359E-10</v>
      </c>
      <c r="I102" s="36">
        <f t="shared" si="10"/>
        <v>-96.83198582164667</v>
      </c>
      <c r="J102" s="41">
        <f t="shared" si="7"/>
        <v>1.8854227048074877E-11</v>
      </c>
      <c r="L102" s="40">
        <f t="shared" si="8"/>
        <v>5.486088708852002E-10</v>
      </c>
      <c r="M102" s="43">
        <f t="shared" si="11"/>
        <v>-92.60737174228127</v>
      </c>
    </row>
    <row r="103" spans="3:13" ht="12.75">
      <c r="C103" s="2">
        <f>sinBOC_1!B116</f>
        <v>206</v>
      </c>
      <c r="D103" s="26">
        <f>sinBOC_1!C116</f>
        <v>-21.073799999999938</v>
      </c>
      <c r="E103" s="40">
        <f>sinBOC_1!G116</f>
        <v>3.9992702254401956E-10</v>
      </c>
      <c r="F103" s="35">
        <f t="shared" si="9"/>
        <v>-93.980192501669</v>
      </c>
      <c r="G103" s="41">
        <f t="shared" si="6"/>
        <v>3.6357002049456323E-10</v>
      </c>
      <c r="H103" s="42">
        <f>sinBOC_2!H114</f>
        <v>3.219321963292925E-10</v>
      </c>
      <c r="I103" s="36">
        <f t="shared" si="10"/>
        <v>-94.92235587499152</v>
      </c>
      <c r="J103" s="41">
        <f t="shared" si="7"/>
        <v>2.926656330266296E-11</v>
      </c>
      <c r="L103" s="40">
        <f t="shared" si="8"/>
        <v>3.928365837972262E-10</v>
      </c>
      <c r="M103" s="43">
        <f t="shared" si="11"/>
        <v>-94.05788074343769</v>
      </c>
    </row>
    <row r="104" spans="3:13" ht="12.75">
      <c r="C104" s="2">
        <f>sinBOC_1!B117</f>
        <v>205</v>
      </c>
      <c r="D104" s="26">
        <f>sinBOC_1!C117</f>
        <v>-20.97149999999994</v>
      </c>
      <c r="E104" s="40">
        <f>sinBOC_1!G117</f>
        <v>2.356768358505109E-10</v>
      </c>
      <c r="F104" s="35">
        <f t="shared" si="9"/>
        <v>-96.27683101212101</v>
      </c>
      <c r="G104" s="41">
        <f t="shared" si="6"/>
        <v>2.1425166895500992E-10</v>
      </c>
      <c r="H104" s="42">
        <f>sinBOC_2!H115</f>
        <v>4.00272683071429E-10</v>
      </c>
      <c r="I104" s="36">
        <f t="shared" si="10"/>
        <v>-93.97644047656954</v>
      </c>
      <c r="J104" s="41">
        <f t="shared" si="7"/>
        <v>3.6388425733766284E-11</v>
      </c>
      <c r="L104" s="40">
        <f t="shared" si="8"/>
        <v>2.5064009468877617E-10</v>
      </c>
      <c r="M104" s="43">
        <f t="shared" si="11"/>
        <v>-96.00949454055153</v>
      </c>
    </row>
    <row r="105" spans="3:13" ht="12.75">
      <c r="C105" s="2">
        <f>sinBOC_1!B118</f>
        <v>204</v>
      </c>
      <c r="D105" s="26">
        <f>sinBOC_1!C118</f>
        <v>-20.86919999999994</v>
      </c>
      <c r="E105" s="40">
        <f>sinBOC_1!G118</f>
        <v>1.1363157297509606E-10</v>
      </c>
      <c r="F105" s="35">
        <f t="shared" si="9"/>
        <v>-99.44500981444338</v>
      </c>
      <c r="G105" s="41">
        <f t="shared" si="6"/>
        <v>1.0330142997736005E-10</v>
      </c>
      <c r="H105" s="42">
        <f>sinBOC_2!H116</f>
        <v>4.078071686053894E-10</v>
      </c>
      <c r="I105" s="36">
        <f t="shared" si="10"/>
        <v>-93.89545144280291</v>
      </c>
      <c r="J105" s="41">
        <f t="shared" si="7"/>
        <v>3.707337896412632E-11</v>
      </c>
      <c r="L105" s="40">
        <f t="shared" si="8"/>
        <v>1.4037480894148636E-10</v>
      </c>
      <c r="M105" s="43">
        <f t="shared" si="11"/>
        <v>-98.52710821830857</v>
      </c>
    </row>
    <row r="106" spans="3:13" ht="12.75">
      <c r="C106" s="2">
        <f>sinBOC_1!B119</f>
        <v>203</v>
      </c>
      <c r="D106" s="26">
        <f>sinBOC_1!C119</f>
        <v>-20.76689999999994</v>
      </c>
      <c r="E106" s="40">
        <f>sinBOC_1!G119</f>
        <v>4.083942283886394E-11</v>
      </c>
      <c r="F106" s="35">
        <f t="shared" si="9"/>
        <v>-103.88920404187178</v>
      </c>
      <c r="G106" s="41">
        <f t="shared" si="6"/>
        <v>3.712674803533085E-11</v>
      </c>
      <c r="H106" s="42">
        <f>sinBOC_2!H117</f>
        <v>3.3302682022531995E-10</v>
      </c>
      <c r="I106" s="36">
        <f t="shared" si="10"/>
        <v>-94.77520789296028</v>
      </c>
      <c r="J106" s="41">
        <f t="shared" si="7"/>
        <v>3.02751654750291E-11</v>
      </c>
      <c r="L106" s="40">
        <f t="shared" si="8"/>
        <v>6.740191351035995E-11</v>
      </c>
      <c r="M106" s="43">
        <f t="shared" si="11"/>
        <v>-101.71327773862394</v>
      </c>
    </row>
    <row r="107" spans="3:13" ht="12.75">
      <c r="C107" s="2">
        <f>sinBOC_1!B120</f>
        <v>202</v>
      </c>
      <c r="D107" s="26">
        <f>sinBOC_1!C120</f>
        <v>-20.66459999999994</v>
      </c>
      <c r="E107" s="40">
        <f>sinBOC_1!G120</f>
        <v>8.853425348117142E-12</v>
      </c>
      <c r="F107" s="35">
        <f t="shared" si="9"/>
        <v>-110.52888670322041</v>
      </c>
      <c r="G107" s="41">
        <f t="shared" si="6"/>
        <v>8.048568498288311E-12</v>
      </c>
      <c r="H107" s="42">
        <f>sinBOC_2!H118</f>
        <v>1.98849511298398E-10</v>
      </c>
      <c r="I107" s="36">
        <f t="shared" si="10"/>
        <v>-97.01475472018558</v>
      </c>
      <c r="J107" s="41">
        <f t="shared" si="7"/>
        <v>1.807722829985437E-11</v>
      </c>
      <c r="L107" s="40">
        <f t="shared" si="8"/>
        <v>2.6125796798142684E-11</v>
      </c>
      <c r="M107" s="43">
        <f t="shared" si="11"/>
        <v>-105.82930455339854</v>
      </c>
    </row>
    <row r="108" spans="3:13" ht="12.75">
      <c r="C108" s="2">
        <f>sinBOC_1!B121</f>
        <v>201</v>
      </c>
      <c r="D108" s="26">
        <f>sinBOC_1!C121</f>
        <v>-20.56229999999994</v>
      </c>
      <c r="E108" s="40">
        <f>sinBOC_1!G121</f>
        <v>5.872489687696274E-13</v>
      </c>
      <c r="F108" s="35">
        <f t="shared" si="9"/>
        <v>-122.31177737186464</v>
      </c>
      <c r="G108" s="41">
        <f t="shared" si="6"/>
        <v>5.338626988814795E-13</v>
      </c>
      <c r="H108" s="42">
        <f>sinBOC_2!H119</f>
        <v>6.233882380750007E-11</v>
      </c>
      <c r="I108" s="36">
        <f t="shared" si="10"/>
        <v>-102.05241396135716</v>
      </c>
      <c r="J108" s="41">
        <f t="shared" si="7"/>
        <v>5.667165800681827E-12</v>
      </c>
      <c r="L108" s="40">
        <f t="shared" si="8"/>
        <v>6.201028499563306E-12</v>
      </c>
      <c r="M108" s="43">
        <f t="shared" si="11"/>
        <v>-112.07536272656495</v>
      </c>
    </row>
    <row r="109" spans="3:13" ht="12.75">
      <c r="C109" s="2">
        <f>sinBOC_1!B122</f>
        <v>200</v>
      </c>
      <c r="D109" s="26">
        <f>sinBOC_1!C122</f>
        <v>-20.45999999999994</v>
      </c>
      <c r="E109" s="40">
        <f>sinBOC_1!G122</f>
        <v>6.510648674559296E-62</v>
      </c>
      <c r="F109" s="35">
        <f t="shared" si="9"/>
        <v>-611.8637573927404</v>
      </c>
      <c r="G109" s="41">
        <f t="shared" si="6"/>
        <v>5.918771522326632E-62</v>
      </c>
      <c r="H109" s="42">
        <f>sinBOC_2!H120</f>
        <v>2.40904934338809E-35</v>
      </c>
      <c r="I109" s="36">
        <f t="shared" si="10"/>
        <v>-346.1815430446754</v>
      </c>
      <c r="J109" s="41">
        <f t="shared" si="7"/>
        <v>2.1900448576255375E-36</v>
      </c>
      <c r="L109" s="40">
        <f t="shared" si="8"/>
        <v>2.1900448576255375E-36</v>
      </c>
      <c r="M109" s="43">
        <f t="shared" si="11"/>
        <v>-356.5954698962576</v>
      </c>
    </row>
    <row r="110" spans="3:13" ht="12.75">
      <c r="C110" s="2">
        <f>sinBOC_1!B123</f>
        <v>199</v>
      </c>
      <c r="D110" s="26">
        <f>sinBOC_1!C123</f>
        <v>-20.35769999999994</v>
      </c>
      <c r="E110" s="40">
        <f>sinBOC_1!G123</f>
        <v>5.991122847243661E-13</v>
      </c>
      <c r="F110" s="35">
        <f t="shared" si="9"/>
        <v>-122.22491775162923</v>
      </c>
      <c r="G110" s="41">
        <f t="shared" si="6"/>
        <v>5.446475315676055E-13</v>
      </c>
      <c r="H110" s="42">
        <f>sinBOC_2!H121</f>
        <v>8.101294188513004E-11</v>
      </c>
      <c r="I110" s="36">
        <f t="shared" si="10"/>
        <v>-100.91445596672872</v>
      </c>
      <c r="J110" s="41">
        <f t="shared" si="7"/>
        <v>7.364812898648189E-12</v>
      </c>
      <c r="L110" s="40">
        <f t="shared" si="8"/>
        <v>7.909460430215793E-12</v>
      </c>
      <c r="M110" s="43">
        <f t="shared" si="11"/>
        <v>-111.0185314231428</v>
      </c>
    </row>
    <row r="111" spans="3:13" ht="12.75">
      <c r="C111" s="2">
        <f>sinBOC_1!B124</f>
        <v>198</v>
      </c>
      <c r="D111" s="26">
        <f>sinBOC_1!C124</f>
        <v>-20.25539999999994</v>
      </c>
      <c r="E111" s="40">
        <f>sinBOC_1!G124</f>
        <v>9.214752777914827E-12</v>
      </c>
      <c r="F111" s="35">
        <f t="shared" si="9"/>
        <v>-110.35516311950893</v>
      </c>
      <c r="G111" s="41">
        <f t="shared" si="6"/>
        <v>8.37704797992257E-12</v>
      </c>
      <c r="H111" s="42">
        <f>sinBOC_2!H122</f>
        <v>3.362016568690399E-10</v>
      </c>
      <c r="I111" s="36">
        <f t="shared" si="10"/>
        <v>-94.73400150601164</v>
      </c>
      <c r="J111" s="41">
        <f t="shared" si="7"/>
        <v>3.056378698809455E-11</v>
      </c>
      <c r="L111" s="40">
        <f t="shared" si="8"/>
        <v>3.894083496801712E-11</v>
      </c>
      <c r="M111" s="43">
        <f t="shared" si="11"/>
        <v>-104.09594740589107</v>
      </c>
    </row>
    <row r="112" spans="3:13" ht="12.75">
      <c r="C112" s="2">
        <f>sinBOC_1!B125</f>
        <v>197</v>
      </c>
      <c r="D112" s="26">
        <f>sinBOC_1!C125</f>
        <v>-20.15309999999994</v>
      </c>
      <c r="E112" s="40">
        <f>sinBOC_1!G125</f>
        <v>4.336498687853652E-11</v>
      </c>
      <c r="F112" s="35">
        <f t="shared" si="9"/>
        <v>-103.62860780683323</v>
      </c>
      <c r="G112" s="41">
        <f t="shared" si="6"/>
        <v>3.9422715344124106E-11</v>
      </c>
      <c r="H112" s="42">
        <f>sinBOC_2!H123</f>
        <v>7.342014778223511E-10</v>
      </c>
      <c r="I112" s="36">
        <f t="shared" si="10"/>
        <v>-91.34184745670433</v>
      </c>
      <c r="J112" s="41">
        <f t="shared" si="7"/>
        <v>6.674558889294103E-11</v>
      </c>
      <c r="L112" s="40">
        <f t="shared" si="8"/>
        <v>1.0616830423706514E-10</v>
      </c>
      <c r="M112" s="43">
        <f t="shared" si="11"/>
        <v>-99.74005119313885</v>
      </c>
    </row>
    <row r="113" spans="3:13" ht="12.75">
      <c r="C113" s="2">
        <f>sinBOC_1!B126</f>
        <v>196</v>
      </c>
      <c r="D113" s="26">
        <f>sinBOC_1!C126</f>
        <v>-20.050799999999942</v>
      </c>
      <c r="E113" s="40">
        <f>sinBOC_1!G126</f>
        <v>1.2309692682570502E-10</v>
      </c>
      <c r="F113" s="35">
        <f t="shared" si="9"/>
        <v>-99.09752789305062</v>
      </c>
      <c r="G113" s="41">
        <f t="shared" si="6"/>
        <v>1.1190629711427728E-10</v>
      </c>
      <c r="H113" s="42">
        <f>sinBOC_2!H124</f>
        <v>1.176410398004156E-09</v>
      </c>
      <c r="I113" s="36">
        <f t="shared" si="10"/>
        <v>-89.2944114552516</v>
      </c>
      <c r="J113" s="41">
        <f t="shared" si="7"/>
        <v>1.0694639981855968E-10</v>
      </c>
      <c r="L113" s="40">
        <f t="shared" si="8"/>
        <v>2.1885269693283697E-10</v>
      </c>
      <c r="M113" s="43">
        <f t="shared" si="11"/>
        <v>-96.59848097185059</v>
      </c>
    </row>
    <row r="114" spans="3:13" ht="12.75">
      <c r="C114" s="2">
        <f>sinBOC_1!B127</f>
        <v>195</v>
      </c>
      <c r="D114" s="26">
        <f>sinBOC_1!C127</f>
        <v>-19.948499999999942</v>
      </c>
      <c r="E114" s="40">
        <f>sinBOC_1!G127</f>
        <v>2.6046861345496384E-10</v>
      </c>
      <c r="F114" s="35">
        <f t="shared" si="9"/>
        <v>-95.8424460182531</v>
      </c>
      <c r="G114" s="41">
        <f t="shared" si="6"/>
        <v>2.367896485954217E-10</v>
      </c>
      <c r="H114" s="42">
        <f>sinBOC_2!H125</f>
        <v>1.5181223318055388E-09</v>
      </c>
      <c r="I114" s="36">
        <f t="shared" si="10"/>
        <v>-88.18693231149697</v>
      </c>
      <c r="J114" s="41">
        <f t="shared" si="7"/>
        <v>1.3801112107323083E-10</v>
      </c>
      <c r="L114" s="40">
        <f t="shared" si="8"/>
        <v>3.7480076966865255E-10</v>
      </c>
      <c r="M114" s="43">
        <f t="shared" si="11"/>
        <v>-94.26199525941928</v>
      </c>
    </row>
    <row r="115" spans="3:13" ht="12.75">
      <c r="C115" s="2">
        <f>sinBOC_1!B128</f>
        <v>194</v>
      </c>
      <c r="D115" s="26">
        <f>sinBOC_1!C128</f>
        <v>-19.846199999999943</v>
      </c>
      <c r="E115" s="40">
        <f>sinBOC_1!G128</f>
        <v>4.5093270083662096E-10</v>
      </c>
      <c r="F115" s="35">
        <f t="shared" si="9"/>
        <v>-93.45888269288814</v>
      </c>
      <c r="G115" s="41">
        <f t="shared" si="6"/>
        <v>4.099388189423827E-10</v>
      </c>
      <c r="H115" s="42">
        <f>sinBOC_2!H126</f>
        <v>1.615395853840538E-09</v>
      </c>
      <c r="I115" s="36">
        <f t="shared" si="10"/>
        <v>-87.91721036136184</v>
      </c>
      <c r="J115" s="41">
        <f t="shared" si="7"/>
        <v>1.4685416853095805E-10</v>
      </c>
      <c r="L115" s="40">
        <f t="shared" si="8"/>
        <v>5.567929874733407E-10</v>
      </c>
      <c r="M115" s="43">
        <f t="shared" si="11"/>
        <v>-92.54306243082858</v>
      </c>
    </row>
    <row r="116" spans="3:13" ht="12.75">
      <c r="C116" s="2">
        <f>sinBOC_1!B129</f>
        <v>193</v>
      </c>
      <c r="D116" s="26">
        <f>sinBOC_1!C129</f>
        <v>-19.743899999999943</v>
      </c>
      <c r="E116" s="40">
        <f>sinBOC_1!G129</f>
        <v>6.70337523347307E-10</v>
      </c>
      <c r="F116" s="35">
        <f t="shared" si="9"/>
        <v>-91.7370646951189</v>
      </c>
      <c r="G116" s="41">
        <f t="shared" si="6"/>
        <v>6.093977484975518E-10</v>
      </c>
      <c r="H116" s="42">
        <f>sinBOC_2!H127</f>
        <v>1.3878031927323033E-09</v>
      </c>
      <c r="I116" s="36">
        <f t="shared" si="10"/>
        <v>-88.57672117721636</v>
      </c>
      <c r="J116" s="41">
        <f t="shared" si="7"/>
        <v>1.261639266120276E-10</v>
      </c>
      <c r="L116" s="40">
        <f t="shared" si="8"/>
        <v>7.355616751095794E-10</v>
      </c>
      <c r="M116" s="43">
        <f t="shared" si="11"/>
        <v>-91.33380906842918</v>
      </c>
    </row>
    <row r="117" spans="3:13" ht="12.75">
      <c r="C117" s="2">
        <f>sinBOC_1!B130</f>
        <v>192</v>
      </c>
      <c r="D117" s="26">
        <f>sinBOC_1!C130</f>
        <v>-19.641599999999944</v>
      </c>
      <c r="E117" s="40">
        <f>sinBOC_1!G130</f>
        <v>8.792400393039406E-10</v>
      </c>
      <c r="F117" s="35">
        <f t="shared" si="9"/>
        <v>-90.55892542999462</v>
      </c>
      <c r="G117" s="41">
        <f t="shared" si="6"/>
        <v>7.99309126639946E-10</v>
      </c>
      <c r="H117" s="42">
        <f>sinBOC_2!H128</f>
        <v>8.792400393035098E-10</v>
      </c>
      <c r="I117" s="36">
        <f t="shared" si="10"/>
        <v>-90.55892542999675</v>
      </c>
      <c r="J117" s="41">
        <f t="shared" si="7"/>
        <v>7.993091266395546E-11</v>
      </c>
      <c r="L117" s="40">
        <f t="shared" si="8"/>
        <v>8.792400393039015E-10</v>
      </c>
      <c r="M117" s="43">
        <f t="shared" si="11"/>
        <v>-90.55892542999482</v>
      </c>
    </row>
    <row r="118" spans="3:13" ht="12.75">
      <c r="C118" s="2">
        <f>sinBOC_1!B131</f>
        <v>191</v>
      </c>
      <c r="D118" s="26">
        <f>sinBOC_1!C131</f>
        <v>-19.539299999999944</v>
      </c>
      <c r="E118" s="40">
        <f>sinBOC_1!G131</f>
        <v>1.0334693140135215E-09</v>
      </c>
      <c r="F118" s="35">
        <f t="shared" si="9"/>
        <v>-89.85702414007616</v>
      </c>
      <c r="G118" s="41">
        <f t="shared" si="6"/>
        <v>9.395175581941104E-10</v>
      </c>
      <c r="H118" s="42">
        <f>sinBOC_2!H129</f>
        <v>2.954696882395428E-10</v>
      </c>
      <c r="I118" s="36">
        <f t="shared" si="10"/>
        <v>-95.29487066070472</v>
      </c>
      <c r="J118" s="41">
        <f t="shared" si="7"/>
        <v>2.6860880749049354E-11</v>
      </c>
      <c r="L118" s="40">
        <f t="shared" si="8"/>
        <v>9.663784389431597E-10</v>
      </c>
      <c r="M118" s="43">
        <f t="shared" si="11"/>
        <v>-90.14852768243296</v>
      </c>
    </row>
    <row r="119" spans="3:13" ht="12.75">
      <c r="C119" s="2">
        <f>sinBOC_1!B132</f>
        <v>190</v>
      </c>
      <c r="D119" s="26">
        <f>sinBOC_1!C132</f>
        <v>-19.436999999999944</v>
      </c>
      <c r="E119" s="40">
        <f>sinBOC_1!G132</f>
        <v>1.0974314710937993E-09</v>
      </c>
      <c r="F119" s="35">
        <f t="shared" si="9"/>
        <v>-89.5962258967812</v>
      </c>
      <c r="G119" s="41">
        <f t="shared" si="6"/>
        <v>9.976649737216356E-10</v>
      </c>
      <c r="H119" s="42">
        <f>sinBOC_2!H130</f>
        <v>1.0053416276028063E-34</v>
      </c>
      <c r="I119" s="36">
        <f t="shared" si="10"/>
        <v>-339.9768633449082</v>
      </c>
      <c r="J119" s="41">
        <f t="shared" si="7"/>
        <v>9.139469341843697E-36</v>
      </c>
      <c r="L119" s="40">
        <f t="shared" si="8"/>
        <v>9.976649737216356E-10</v>
      </c>
      <c r="M119" s="43">
        <f t="shared" si="11"/>
        <v>-90.01015274836347</v>
      </c>
    </row>
    <row r="120" spans="3:13" ht="12.75">
      <c r="C120" s="2">
        <f>sinBOC_1!B133</f>
        <v>189</v>
      </c>
      <c r="D120" s="26">
        <f>sinBOC_1!C133</f>
        <v>-19.334699999999945</v>
      </c>
      <c r="E120" s="40">
        <f>sinBOC_1!G133</f>
        <v>1.0554574072540888E-09</v>
      </c>
      <c r="F120" s="35">
        <f t="shared" si="9"/>
        <v>-89.76559287858693</v>
      </c>
      <c r="G120" s="41">
        <f t="shared" si="6"/>
        <v>9.595067338673533E-10</v>
      </c>
      <c r="H120" s="42">
        <f>sinBOC_2!H131</f>
        <v>4.5936538411387517E-10</v>
      </c>
      <c r="I120" s="36">
        <f t="shared" si="10"/>
        <v>-93.37841734554024</v>
      </c>
      <c r="J120" s="41">
        <f t="shared" si="7"/>
        <v>4.176048946489776E-11</v>
      </c>
      <c r="L120" s="40">
        <f t="shared" si="8"/>
        <v>1.001267223332251E-09</v>
      </c>
      <c r="M120" s="43">
        <f t="shared" si="11"/>
        <v>-89.99450000312129</v>
      </c>
    </row>
    <row r="121" spans="3:13" ht="12.75">
      <c r="C121" s="2">
        <f>sinBOC_1!B134</f>
        <v>188</v>
      </c>
      <c r="D121" s="26">
        <f>sinBOC_1!C134</f>
        <v>-19.232399999999945</v>
      </c>
      <c r="E121" s="40">
        <f>sinBOC_1!G134</f>
        <v>9.170525353353708E-10</v>
      </c>
      <c r="F121" s="35">
        <f t="shared" si="9"/>
        <v>-90.37605784119818</v>
      </c>
      <c r="G121" s="41">
        <f t="shared" si="6"/>
        <v>8.336841230321552E-10</v>
      </c>
      <c r="H121" s="42">
        <f>sinBOC_2!H132</f>
        <v>2.1428770834662286E-09</v>
      </c>
      <c r="I121" s="36">
        <f t="shared" si="10"/>
        <v>-86.69002739599016</v>
      </c>
      <c r="J121" s="41">
        <f t="shared" si="7"/>
        <v>1.9480700758783904E-10</v>
      </c>
      <c r="L121" s="40">
        <f t="shared" si="8"/>
        <v>1.0284911306199943E-09</v>
      </c>
      <c r="M121" s="43">
        <f t="shared" si="11"/>
        <v>-89.87799449170427</v>
      </c>
    </row>
    <row r="122" spans="3:13" ht="12.75">
      <c r="C122" s="2">
        <f>sinBOC_1!B135</f>
        <v>187</v>
      </c>
      <c r="D122" s="26">
        <f>sinBOC_1!C135</f>
        <v>-19.130099999999945</v>
      </c>
      <c r="E122" s="40">
        <f>sinBOC_1!G135</f>
        <v>7.140439362622722E-10</v>
      </c>
      <c r="F122" s="35">
        <f t="shared" si="9"/>
        <v>-91.46275064569487</v>
      </c>
      <c r="G122" s="41">
        <f t="shared" si="6"/>
        <v>6.491308511475202E-10</v>
      </c>
      <c r="H122" s="42">
        <f>sinBOC_2!H133</f>
        <v>5.396632637381507E-09</v>
      </c>
      <c r="I122" s="36">
        <f t="shared" si="10"/>
        <v>-82.67877144467343</v>
      </c>
      <c r="J122" s="41">
        <f t="shared" si="7"/>
        <v>4.906029670346826E-10</v>
      </c>
      <c r="L122" s="40">
        <f t="shared" si="8"/>
        <v>1.1397338181822028E-09</v>
      </c>
      <c r="M122" s="43">
        <f t="shared" si="11"/>
        <v>-89.43196565148432</v>
      </c>
    </row>
    <row r="123" spans="3:13" ht="12.75">
      <c r="C123" s="2">
        <f>sinBOC_1!B136</f>
        <v>186</v>
      </c>
      <c r="D123" s="26">
        <f>sinBOC_1!C136</f>
        <v>-19.027799999999946</v>
      </c>
      <c r="E123" s="40">
        <f>sinBOC_1!G136</f>
        <v>4.9055680219328E-10</v>
      </c>
      <c r="F123" s="35">
        <f t="shared" si="9"/>
        <v>-93.09310697864407</v>
      </c>
      <c r="G123" s="41">
        <f t="shared" si="6"/>
        <v>4.4596072926661813E-10</v>
      </c>
      <c r="H123" s="42">
        <f>sinBOC_2!H134</f>
        <v>1.0322534783340036E-08</v>
      </c>
      <c r="I123" s="36">
        <f t="shared" si="10"/>
        <v>-79.86213645029943</v>
      </c>
      <c r="J123" s="41">
        <f t="shared" si="7"/>
        <v>9.384122530309128E-10</v>
      </c>
      <c r="L123" s="40">
        <f t="shared" si="8"/>
        <v>1.3843729822975308E-09</v>
      </c>
      <c r="M123" s="43">
        <f t="shared" si="11"/>
        <v>-88.58746885073947</v>
      </c>
    </row>
    <row r="124" spans="3:13" ht="12.75">
      <c r="C124" s="2">
        <f>sinBOC_1!B137</f>
        <v>185</v>
      </c>
      <c r="D124" s="26">
        <f>sinBOC_1!C137</f>
        <v>-18.925499999999946</v>
      </c>
      <c r="E124" s="40">
        <f>sinBOC_1!G137</f>
        <v>2.8938843028833583E-10</v>
      </c>
      <c r="F124" s="35">
        <f t="shared" si="9"/>
        <v>-95.38518835906595</v>
      </c>
      <c r="G124" s="41">
        <f t="shared" si="6"/>
        <v>2.630803911712144E-10</v>
      </c>
      <c r="H124" s="42">
        <f>sinBOC_2!H135</f>
        <v>1.669640454849495E-08</v>
      </c>
      <c r="I124" s="36">
        <f t="shared" si="10"/>
        <v>-77.77377040999951</v>
      </c>
      <c r="J124" s="41">
        <f t="shared" si="7"/>
        <v>1.5178549589540868E-09</v>
      </c>
      <c r="L124" s="40">
        <f t="shared" si="8"/>
        <v>1.7809353501253013E-09</v>
      </c>
      <c r="M124" s="43">
        <f t="shared" si="11"/>
        <v>-87.49351845608876</v>
      </c>
    </row>
    <row r="125" spans="3:13" ht="12.75">
      <c r="C125" s="2">
        <f>sinBOC_1!B138</f>
        <v>184</v>
      </c>
      <c r="D125" s="26">
        <f>sinBOC_1!C138</f>
        <v>-18.823199999999947</v>
      </c>
      <c r="E125" s="40">
        <f>sinBOC_1!G138</f>
        <v>1.3967661687535082E-10</v>
      </c>
      <c r="F125" s="35">
        <f t="shared" si="9"/>
        <v>-98.5487629261159</v>
      </c>
      <c r="G125" s="41">
        <f t="shared" si="6"/>
        <v>1.269787426139553E-10</v>
      </c>
      <c r="H125" s="42">
        <f>sinBOC_2!H136</f>
        <v>2.3953070496666436E-08</v>
      </c>
      <c r="I125" s="36">
        <f t="shared" si="10"/>
        <v>-76.20638807331424</v>
      </c>
      <c r="J125" s="41">
        <f t="shared" si="7"/>
        <v>2.177551863333313E-09</v>
      </c>
      <c r="L125" s="40">
        <f t="shared" si="8"/>
        <v>2.3045306059472684E-09</v>
      </c>
      <c r="M125" s="43">
        <f t="shared" si="11"/>
        <v>-86.3741751973484</v>
      </c>
    </row>
    <row r="126" spans="3:13" ht="12.75">
      <c r="C126" s="2">
        <f>sinBOC_1!B139</f>
        <v>183</v>
      </c>
      <c r="D126" s="26">
        <f>sinBOC_1!C139</f>
        <v>-18.720899999999947</v>
      </c>
      <c r="E126" s="40">
        <f>sinBOC_1!G139</f>
        <v>5.025386771079718E-11</v>
      </c>
      <c r="F126" s="35">
        <f t="shared" si="9"/>
        <v>-102.98830507821575</v>
      </c>
      <c r="G126" s="41">
        <f t="shared" si="6"/>
        <v>4.5685334282542894E-11</v>
      </c>
      <c r="H126" s="42">
        <f>sinBOC_2!H137</f>
        <v>3.125139645486437E-08</v>
      </c>
      <c r="I126" s="36">
        <f t="shared" si="10"/>
        <v>-75.05130571628973</v>
      </c>
      <c r="J126" s="41">
        <f t="shared" si="7"/>
        <v>2.841036041351307E-09</v>
      </c>
      <c r="L126" s="40">
        <f t="shared" si="8"/>
        <v>2.88672137563385E-09</v>
      </c>
      <c r="M126" s="43">
        <f t="shared" si="11"/>
        <v>-85.39595131901827</v>
      </c>
    </row>
    <row r="127" spans="3:13" ht="12.75">
      <c r="C127" s="2">
        <f>sinBOC_1!B140</f>
        <v>182</v>
      </c>
      <c r="D127" s="26">
        <f>sinBOC_1!C140</f>
        <v>-18.618599999999947</v>
      </c>
      <c r="E127" s="40">
        <f>sinBOC_1!G140</f>
        <v>1.0906145631705707E-11</v>
      </c>
      <c r="F127" s="35">
        <f t="shared" si="9"/>
        <v>-109.62328707398885</v>
      </c>
      <c r="G127" s="41">
        <f t="shared" si="6"/>
        <v>9.914677847005188E-12</v>
      </c>
      <c r="H127" s="42">
        <f>sinBOC_2!H138</f>
        <v>3.7612110275517135E-08</v>
      </c>
      <c r="I127" s="36">
        <f t="shared" si="10"/>
        <v>-74.24672299247058</v>
      </c>
      <c r="J127" s="41">
        <f t="shared" si="7"/>
        <v>3.4192827523197406E-09</v>
      </c>
      <c r="L127" s="40">
        <f t="shared" si="8"/>
        <v>3.429197430166746E-09</v>
      </c>
      <c r="M127" s="43">
        <f t="shared" si="11"/>
        <v>-84.64807510404542</v>
      </c>
    </row>
    <row r="128" spans="3:13" ht="12.75">
      <c r="C128" s="2">
        <f>sinBOC_1!B141</f>
        <v>181</v>
      </c>
      <c r="D128" s="26">
        <f>sinBOC_1!C141</f>
        <v>-18.516299999999948</v>
      </c>
      <c r="E128" s="40">
        <f>sinBOC_1!G141</f>
        <v>7.241978446099989E-13</v>
      </c>
      <c r="F128" s="35">
        <f t="shared" si="9"/>
        <v>-121.40142772083736</v>
      </c>
      <c r="G128" s="41">
        <f t="shared" si="6"/>
        <v>6.583616769181808E-13</v>
      </c>
      <c r="H128" s="42">
        <f>sinBOC_2!H139</f>
        <v>4.210139380633967E-08</v>
      </c>
      <c r="I128" s="36">
        <f t="shared" si="10"/>
        <v>-73.75703526198009</v>
      </c>
      <c r="J128" s="41">
        <f t="shared" si="7"/>
        <v>3.827399436939971E-09</v>
      </c>
      <c r="L128" s="40">
        <f t="shared" si="8"/>
        <v>3.828057798616889E-09</v>
      </c>
      <c r="M128" s="43">
        <f t="shared" si="11"/>
        <v>-84.17021513572604</v>
      </c>
    </row>
    <row r="129" spans="3:13" ht="12.75">
      <c r="C129" s="2">
        <f>sinBOC_1!B142</f>
        <v>180</v>
      </c>
      <c r="D129" s="26">
        <f>sinBOC_1!C142</f>
        <v>-18.413999999999948</v>
      </c>
      <c r="E129" s="40">
        <f>sinBOC_1!G142</f>
        <v>4.8262191717469224E-62</v>
      </c>
      <c r="F129" s="35">
        <f t="shared" si="9"/>
        <v>-613.1639295948505</v>
      </c>
      <c r="G129" s="41">
        <f t="shared" si="6"/>
        <v>4.387471974315384E-62</v>
      </c>
      <c r="H129" s="42">
        <f>sinBOC_2!H140</f>
        <v>4.211055674151893E-08</v>
      </c>
      <c r="I129" s="36">
        <f t="shared" si="10"/>
        <v>-73.75609016756626</v>
      </c>
      <c r="J129" s="41">
        <f t="shared" si="7"/>
        <v>3.828232431047176E-09</v>
      </c>
      <c r="L129" s="40">
        <f t="shared" si="8"/>
        <v>3.828232431047176E-09</v>
      </c>
      <c r="M129" s="43">
        <f t="shared" si="11"/>
        <v>-84.1700170191485</v>
      </c>
    </row>
    <row r="130" spans="3:13" ht="12.75">
      <c r="C130" s="2">
        <f>sinBOC_1!B143</f>
        <v>179</v>
      </c>
      <c r="D130" s="26">
        <f>sinBOC_1!C143</f>
        <v>-18.31169999999995</v>
      </c>
      <c r="E130" s="40">
        <f>sinBOC_1!G143</f>
        <v>7.404714455654681E-13</v>
      </c>
      <c r="F130" s="35">
        <f t="shared" si="9"/>
        <v>-121.30491684303415</v>
      </c>
      <c r="G130" s="41">
        <f t="shared" si="6"/>
        <v>6.731558596049709E-13</v>
      </c>
      <c r="H130" s="42">
        <f>sinBOC_2!H141</f>
        <v>4.304746301580282E-08</v>
      </c>
      <c r="I130" s="36">
        <f t="shared" si="10"/>
        <v>-73.66052438419476</v>
      </c>
      <c r="J130" s="41">
        <f t="shared" si="7"/>
        <v>3.913405728709349E-09</v>
      </c>
      <c r="L130" s="40">
        <f t="shared" si="8"/>
        <v>3.914078884568954E-09</v>
      </c>
      <c r="M130" s="43">
        <f t="shared" si="11"/>
        <v>-84.0737042579407</v>
      </c>
    </row>
    <row r="131" spans="3:13" ht="12.75">
      <c r="C131" s="2">
        <f>sinBOC_1!B144</f>
        <v>178</v>
      </c>
      <c r="D131" s="26">
        <f>sinBOC_1!C144</f>
        <v>-18.20939999999995</v>
      </c>
      <c r="E131" s="40">
        <f>sinBOC_1!G144</f>
        <v>1.1401816939316653E-11</v>
      </c>
      <c r="F131" s="35">
        <f t="shared" si="9"/>
        <v>-109.43025936045694</v>
      </c>
      <c r="G131" s="41">
        <f t="shared" si="6"/>
        <v>1.0365288126651502E-11</v>
      </c>
      <c r="H131" s="42">
        <f>sinBOC_2!H142</f>
        <v>3.932153581511185E-08</v>
      </c>
      <c r="I131" s="36">
        <f t="shared" si="10"/>
        <v>-74.05369527894774</v>
      </c>
      <c r="J131" s="41">
        <f t="shared" si="7"/>
        <v>3.5746850741010783E-09</v>
      </c>
      <c r="L131" s="40">
        <f t="shared" si="8"/>
        <v>3.58505036222773E-09</v>
      </c>
      <c r="M131" s="43">
        <f t="shared" si="11"/>
        <v>-84.45504739052255</v>
      </c>
    </row>
    <row r="132" spans="3:13" ht="12.75">
      <c r="C132" s="2">
        <f>sinBOC_1!B145</f>
        <v>177</v>
      </c>
      <c r="D132" s="26">
        <f>sinBOC_1!C145</f>
        <v>-18.10709999999995</v>
      </c>
      <c r="E132" s="40">
        <f>sinBOC_1!G145</f>
        <v>5.3718656062080954E-11</v>
      </c>
      <c r="F132" s="35">
        <f t="shared" si="9"/>
        <v>-102.69874861083801</v>
      </c>
      <c r="G132" s="41">
        <f t="shared" si="6"/>
        <v>4.883514187461905E-11</v>
      </c>
      <c r="H132" s="42">
        <f>sinBOC_2!H143</f>
        <v>3.340604602370651E-08</v>
      </c>
      <c r="I132" s="36">
        <f t="shared" si="10"/>
        <v>-74.76174924891832</v>
      </c>
      <c r="J132" s="41">
        <f t="shared" si="7"/>
        <v>3.036913274882411E-09</v>
      </c>
      <c r="L132" s="40">
        <f t="shared" si="8"/>
        <v>3.08574841675703E-09</v>
      </c>
      <c r="M132" s="43">
        <f t="shared" si="11"/>
        <v>-85.10639485164675</v>
      </c>
    </row>
    <row r="133" spans="3:13" ht="12.75">
      <c r="C133" s="2">
        <f>sinBOC_1!B146</f>
        <v>176</v>
      </c>
      <c r="D133" s="26">
        <f>sinBOC_1!C146</f>
        <v>-18.00479999999995</v>
      </c>
      <c r="E133" s="40">
        <f>sinBOC_1!G146</f>
        <v>1.5266307918827196E-10</v>
      </c>
      <c r="F133" s="35">
        <f t="shared" si="9"/>
        <v>-98.16265982220445</v>
      </c>
      <c r="G133" s="41">
        <f t="shared" si="6"/>
        <v>1.387846174438836E-10</v>
      </c>
      <c r="H133" s="42">
        <f>sinBOC_2!H144</f>
        <v>2.618011217506718E-08</v>
      </c>
      <c r="I133" s="36">
        <f t="shared" si="10"/>
        <v>-75.8202849694079</v>
      </c>
      <c r="J133" s="41">
        <f t="shared" si="7"/>
        <v>2.3800101977333808E-09</v>
      </c>
      <c r="L133" s="40">
        <f t="shared" si="8"/>
        <v>2.5187948151772646E-09</v>
      </c>
      <c r="M133" s="43">
        <f t="shared" si="11"/>
        <v>-85.98807209344176</v>
      </c>
    </row>
    <row r="134" spans="3:13" ht="12.75">
      <c r="C134" s="2">
        <f>sinBOC_1!B147</f>
        <v>175</v>
      </c>
      <c r="D134" s="26">
        <f>sinBOC_1!C147</f>
        <v>-17.90249999999995</v>
      </c>
      <c r="E134" s="40">
        <f>sinBOC_1!G147</f>
        <v>3.2340633556324675E-10</v>
      </c>
      <c r="F134" s="35">
        <f t="shared" si="9"/>
        <v>-94.90251476472886</v>
      </c>
      <c r="G134" s="41">
        <f t="shared" si="6"/>
        <v>2.940057596029516E-10</v>
      </c>
      <c r="H134" s="42">
        <f>sinBOC_2!H145</f>
        <v>1.865908394031024E-08</v>
      </c>
      <c r="I134" s="36">
        <f t="shared" si="10"/>
        <v>-77.29109681566695</v>
      </c>
      <c r="J134" s="41">
        <f t="shared" si="7"/>
        <v>1.6962803582100223E-09</v>
      </c>
      <c r="L134" s="40">
        <f t="shared" si="8"/>
        <v>1.990286117812974E-09</v>
      </c>
      <c r="M134" s="43">
        <f t="shared" si="11"/>
        <v>-87.01084486175553</v>
      </c>
    </row>
    <row r="135" spans="3:13" ht="12.75">
      <c r="C135" s="2">
        <f>sinBOC_1!B148</f>
        <v>174</v>
      </c>
      <c r="D135" s="26">
        <f>sinBOC_1!C148</f>
        <v>-17.80019999999995</v>
      </c>
      <c r="E135" s="40">
        <f>sinBOC_1!G148</f>
        <v>5.605530165374012E-10</v>
      </c>
      <c r="F135" s="35">
        <f t="shared" si="9"/>
        <v>-92.51383305993579</v>
      </c>
      <c r="G135" s="41">
        <f aca="true" t="shared" si="12" ref="G135:G198">p_1/100*E135</f>
        <v>5.095936513976374E-10</v>
      </c>
      <c r="H135" s="42">
        <f>sinBOC_2!H146</f>
        <v>1.1795429163833897E-08</v>
      </c>
      <c r="I135" s="36">
        <f t="shared" si="10"/>
        <v>-79.2828625315955</v>
      </c>
      <c r="J135" s="41">
        <f aca="true" t="shared" si="13" ref="J135:J198">p_2/100*H135</f>
        <v>1.0723117421667182E-09</v>
      </c>
      <c r="L135" s="40">
        <f aca="true" t="shared" si="14" ref="L135:L198">G135+J135</f>
        <v>1.5819053935643555E-09</v>
      </c>
      <c r="M135" s="43">
        <f t="shared" si="11"/>
        <v>-88.00819493203413</v>
      </c>
    </row>
    <row r="136" spans="3:13" ht="12.75">
      <c r="C136" s="2">
        <f>sinBOC_1!B149</f>
        <v>173</v>
      </c>
      <c r="D136" s="26">
        <f>sinBOC_1!C149</f>
        <v>-17.69789999999995</v>
      </c>
      <c r="E136" s="40">
        <f>sinBOC_1!G149</f>
        <v>8.342878949234282E-10</v>
      </c>
      <c r="F136" s="35">
        <f aca="true" t="shared" si="15" ref="F136:F199">LOG10(E136)*10</f>
        <v>-90.78684057753944</v>
      </c>
      <c r="G136" s="41">
        <f t="shared" si="12"/>
        <v>7.584435408394801E-10</v>
      </c>
      <c r="H136" s="42">
        <f>sinBOC_2!H147</f>
        <v>6.3054177117996595E-09</v>
      </c>
      <c r="I136" s="36">
        <f aca="true" t="shared" si="16" ref="I136:I199">LOG10(H136)*10</f>
        <v>-82.00286137652263</v>
      </c>
      <c r="J136" s="41">
        <f t="shared" si="13"/>
        <v>5.732197919817874E-10</v>
      </c>
      <c r="L136" s="40">
        <f t="shared" si="14"/>
        <v>1.3316633328212675E-09</v>
      </c>
      <c r="M136" s="43">
        <f aca="true" t="shared" si="17" ref="M136:M199">LOG10(L136)*10</f>
        <v>-88.75605558333086</v>
      </c>
    </row>
    <row r="137" spans="3:13" ht="12.75">
      <c r="C137" s="2">
        <f>sinBOC_1!B150</f>
        <v>172</v>
      </c>
      <c r="D137" s="26">
        <f>sinBOC_1!C150</f>
        <v>-17.59559999999995</v>
      </c>
      <c r="E137" s="40">
        <f>sinBOC_1!G150</f>
        <v>1.095602515173738E-09</v>
      </c>
      <c r="F137" s="35">
        <f t="shared" si="15"/>
        <v>-89.60346979407468</v>
      </c>
      <c r="G137" s="41">
        <f t="shared" si="12"/>
        <v>9.9600228652158E-10</v>
      </c>
      <c r="H137" s="42">
        <f>sinBOC_2!H148</f>
        <v>2.5600949039327205E-09</v>
      </c>
      <c r="I137" s="36">
        <f t="shared" si="16"/>
        <v>-85.9174393488724</v>
      </c>
      <c r="J137" s="41">
        <f t="shared" si="13"/>
        <v>2.3273590035752013E-10</v>
      </c>
      <c r="L137" s="40">
        <f t="shared" si="14"/>
        <v>1.2287381868791001E-09</v>
      </c>
      <c r="M137" s="43">
        <f t="shared" si="17"/>
        <v>-89.10540644458186</v>
      </c>
    </row>
    <row r="138" spans="3:13" ht="12.75">
      <c r="C138" s="2">
        <f>sinBOC_1!B151</f>
        <v>171</v>
      </c>
      <c r="D138" s="26">
        <f>sinBOC_1!C151</f>
        <v>-17.49329999999995</v>
      </c>
      <c r="E138" s="40">
        <f>sinBOC_1!G151</f>
        <v>1.2893537855930708E-09</v>
      </c>
      <c r="F138" s="35">
        <f t="shared" si="15"/>
        <v>-88.89627900296472</v>
      </c>
      <c r="G138" s="41">
        <f t="shared" si="12"/>
        <v>1.1721398050846097E-09</v>
      </c>
      <c r="H138" s="42">
        <f>sinBOC_2!H149</f>
        <v>5.611638071849933E-10</v>
      </c>
      <c r="I138" s="36">
        <f t="shared" si="16"/>
        <v>-92.50910346992781</v>
      </c>
      <c r="J138" s="41">
        <f t="shared" si="13"/>
        <v>5.101489156227214E-11</v>
      </c>
      <c r="L138" s="40">
        <f t="shared" si="14"/>
        <v>1.2231546966468818E-09</v>
      </c>
      <c r="M138" s="43">
        <f t="shared" si="17"/>
        <v>-89.12518612749946</v>
      </c>
    </row>
    <row r="139" spans="3:13" ht="12.75">
      <c r="C139" s="2">
        <f>sinBOC_1!B152</f>
        <v>170</v>
      </c>
      <c r="D139" s="26">
        <f>sinBOC_1!C152</f>
        <v>-17.390999999999952</v>
      </c>
      <c r="E139" s="40">
        <f>sinBOC_1!G152</f>
        <v>1.3708400036846421E-09</v>
      </c>
      <c r="F139" s="35">
        <f t="shared" si="15"/>
        <v>-88.63013230529012</v>
      </c>
      <c r="G139" s="41">
        <f t="shared" si="12"/>
        <v>1.2462181851678564E-09</v>
      </c>
      <c r="H139" s="42">
        <f>sinBOC_2!H150</f>
        <v>1.0419374705627723E-34</v>
      </c>
      <c r="I139" s="36">
        <f t="shared" si="16"/>
        <v>-339.8215834342074</v>
      </c>
      <c r="J139" s="41">
        <f t="shared" si="13"/>
        <v>9.472158823297934E-36</v>
      </c>
      <c r="L139" s="40">
        <f t="shared" si="14"/>
        <v>1.2462181851678564E-09</v>
      </c>
      <c r="M139" s="43">
        <f t="shared" si="17"/>
        <v>-89.04405915687235</v>
      </c>
    </row>
    <row r="140" spans="3:13" ht="12.75">
      <c r="C140" s="2">
        <f>sinBOC_1!B153</f>
        <v>169</v>
      </c>
      <c r="D140" s="26">
        <f>sinBOC_1!C153</f>
        <v>-17.288699999999952</v>
      </c>
      <c r="E140" s="40">
        <f>sinBOC_1!G153</f>
        <v>1.3200516103961185E-09</v>
      </c>
      <c r="F140" s="35">
        <f t="shared" si="15"/>
        <v>-88.7940908873955</v>
      </c>
      <c r="G140" s="41">
        <f t="shared" si="12"/>
        <v>1.200046918541926E-09</v>
      </c>
      <c r="H140" s="42">
        <f>sinBOC_2!H151</f>
        <v>3.7740379176797674E-10</v>
      </c>
      <c r="I140" s="36">
        <f t="shared" si="16"/>
        <v>-94.23193740801621</v>
      </c>
      <c r="J140" s="41">
        <f t="shared" si="13"/>
        <v>3.4309435615270626E-11</v>
      </c>
      <c r="L140" s="40">
        <f t="shared" si="14"/>
        <v>1.2343563541571967E-09</v>
      </c>
      <c r="M140" s="43">
        <f t="shared" si="17"/>
        <v>-89.08559442975209</v>
      </c>
    </row>
    <row r="141" spans="3:13" ht="12.75">
      <c r="C141" s="2">
        <f>sinBOC_1!B154</f>
        <v>168</v>
      </c>
      <c r="D141" s="26">
        <f>sinBOC_1!C154</f>
        <v>-17.186399999999953</v>
      </c>
      <c r="E141" s="40">
        <f>sinBOC_1!G154</f>
        <v>1.1483951533763393E-09</v>
      </c>
      <c r="F141" s="35">
        <f t="shared" si="15"/>
        <v>-89.39908649044177</v>
      </c>
      <c r="G141" s="41">
        <f t="shared" si="12"/>
        <v>1.0439955939784903E-09</v>
      </c>
      <c r="H141" s="42">
        <f>sinBOC_2!H152</f>
        <v>1.1483951533768037E-09</v>
      </c>
      <c r="I141" s="36">
        <f t="shared" si="16"/>
        <v>-89.39908649044001</v>
      </c>
      <c r="J141" s="41">
        <f t="shared" si="13"/>
        <v>1.0439955939789129E-10</v>
      </c>
      <c r="L141" s="40">
        <f t="shared" si="14"/>
        <v>1.1483951533763817E-09</v>
      </c>
      <c r="M141" s="43">
        <f t="shared" si="17"/>
        <v>-89.39908649044162</v>
      </c>
    </row>
    <row r="142" spans="3:13" ht="12.75">
      <c r="C142" s="2">
        <f>sinBOC_1!B155</f>
        <v>167</v>
      </c>
      <c r="D142" s="26">
        <f>sinBOC_1!C155</f>
        <v>-17.084099999999953</v>
      </c>
      <c r="E142" s="40">
        <f>sinBOC_1!G155</f>
        <v>8.953136507998048E-10</v>
      </c>
      <c r="F142" s="35">
        <f t="shared" si="15"/>
        <v>-90.48024793791649</v>
      </c>
      <c r="G142" s="41">
        <f t="shared" si="12"/>
        <v>8.139215007270953E-10</v>
      </c>
      <c r="H142" s="42">
        <f>sinBOC_2!H153</f>
        <v>1.8535724165836165E-09</v>
      </c>
      <c r="I142" s="36">
        <f t="shared" si="16"/>
        <v>-87.31990442001131</v>
      </c>
      <c r="J142" s="41">
        <f t="shared" si="13"/>
        <v>1.6850658332578337E-10</v>
      </c>
      <c r="L142" s="40">
        <f t="shared" si="14"/>
        <v>9.824280840528785E-10</v>
      </c>
      <c r="M142" s="43">
        <f t="shared" si="17"/>
        <v>-90.07699231122632</v>
      </c>
    </row>
    <row r="143" spans="3:13" ht="12.75">
      <c r="C143" s="2">
        <f>sinBOC_1!B156</f>
        <v>166</v>
      </c>
      <c r="D143" s="26">
        <f>sinBOC_1!C156</f>
        <v>-16.981799999999954</v>
      </c>
      <c r="E143" s="40">
        <f>sinBOC_1!G156</f>
        <v>6.158841315386574E-10</v>
      </c>
      <c r="F143" s="35">
        <f t="shared" si="15"/>
        <v>-92.10500985508672</v>
      </c>
      <c r="G143" s="41">
        <f t="shared" si="12"/>
        <v>5.598946650351431E-10</v>
      </c>
      <c r="H143" s="42">
        <f>sinBOC_2!H154</f>
        <v>2.2063085482343296E-09</v>
      </c>
      <c r="I143" s="36">
        <f t="shared" si="16"/>
        <v>-86.56333752355823</v>
      </c>
      <c r="J143" s="41">
        <f t="shared" si="13"/>
        <v>2.0057350438493911E-10</v>
      </c>
      <c r="L143" s="40">
        <f t="shared" si="14"/>
        <v>7.604681694200822E-10</v>
      </c>
      <c r="M143" s="43">
        <f t="shared" si="17"/>
        <v>-91.18918959302658</v>
      </c>
    </row>
    <row r="144" spans="3:13" ht="12.75">
      <c r="C144" s="2">
        <f>sinBOC_1!B157</f>
        <v>165</v>
      </c>
      <c r="D144" s="26">
        <f>sinBOC_1!C157</f>
        <v>-16.879499999999954</v>
      </c>
      <c r="E144" s="40">
        <f>sinBOC_1!G157</f>
        <v>3.6379500556910414E-10</v>
      </c>
      <c r="F144" s="35">
        <f t="shared" si="15"/>
        <v>-94.39143267528354</v>
      </c>
      <c r="G144" s="41">
        <f t="shared" si="12"/>
        <v>3.307227323355492E-10</v>
      </c>
      <c r="H144" s="42">
        <f>sinBOC_2!H155</f>
        <v>2.1203526783065855E-09</v>
      </c>
      <c r="I144" s="36">
        <f t="shared" si="16"/>
        <v>-86.73591896852543</v>
      </c>
      <c r="J144" s="41">
        <f t="shared" si="13"/>
        <v>1.9275933439150785E-10</v>
      </c>
      <c r="L144" s="40">
        <f t="shared" si="14"/>
        <v>5.234820667270571E-10</v>
      </c>
      <c r="M144" s="43">
        <f t="shared" si="17"/>
        <v>-92.810981916449</v>
      </c>
    </row>
    <row r="145" spans="3:13" ht="12.75">
      <c r="C145" s="2">
        <f>sinBOC_1!B158</f>
        <v>164</v>
      </c>
      <c r="D145" s="26">
        <f>sinBOC_1!C158</f>
        <v>-16.777199999999954</v>
      </c>
      <c r="E145" s="40">
        <f>sinBOC_1!G158</f>
        <v>1.758213690114574E-10</v>
      </c>
      <c r="F145" s="35">
        <f t="shared" si="15"/>
        <v>-97.54928342687887</v>
      </c>
      <c r="G145" s="41">
        <f t="shared" si="12"/>
        <v>1.59837608192234E-10</v>
      </c>
      <c r="H145" s="42">
        <f>sinBOC_2!H156</f>
        <v>1.680286356696593E-09</v>
      </c>
      <c r="I145" s="36">
        <f t="shared" si="16"/>
        <v>-87.74616698907758</v>
      </c>
      <c r="J145" s="41">
        <f t="shared" si="13"/>
        <v>1.5275330515423576E-10</v>
      </c>
      <c r="L145" s="40">
        <f t="shared" si="14"/>
        <v>3.125909133464698E-10</v>
      </c>
      <c r="M145" s="43">
        <f t="shared" si="17"/>
        <v>-95.05023650567772</v>
      </c>
    </row>
    <row r="146" spans="3:13" ht="12.75">
      <c r="C146" s="2">
        <f>sinBOC_1!B159</f>
        <v>163</v>
      </c>
      <c r="D146" s="26">
        <f>sinBOC_1!C159</f>
        <v>-16.674899999999955</v>
      </c>
      <c r="E146" s="40">
        <f>sinBOC_1!G159</f>
        <v>6.334268417204545E-11</v>
      </c>
      <c r="F146" s="35">
        <f t="shared" si="15"/>
        <v>-101.98303537168583</v>
      </c>
      <c r="G146" s="41">
        <f t="shared" si="12"/>
        <v>5.758425833822313E-11</v>
      </c>
      <c r="H146" s="42">
        <f>sinBOC_2!H157</f>
        <v>1.0724387501520874E-09</v>
      </c>
      <c r="I146" s="36">
        <f t="shared" si="16"/>
        <v>-89.69627502155419</v>
      </c>
      <c r="J146" s="41">
        <f t="shared" si="13"/>
        <v>9.749443183200797E-11</v>
      </c>
      <c r="L146" s="40">
        <f t="shared" si="14"/>
        <v>1.550786901702311E-10</v>
      </c>
      <c r="M146" s="43">
        <f t="shared" si="17"/>
        <v>-98.09447875798972</v>
      </c>
    </row>
    <row r="147" spans="3:13" ht="12.75">
      <c r="C147" s="2">
        <f>sinBOC_1!B160</f>
        <v>162</v>
      </c>
      <c r="D147" s="26">
        <f>sinBOC_1!C160</f>
        <v>-16.572599999999955</v>
      </c>
      <c r="E147" s="40">
        <f>sinBOC_1!G160</f>
        <v>1.3765247976858842E-11</v>
      </c>
      <c r="F147" s="35">
        <f t="shared" si="15"/>
        <v>-108.61215960513923</v>
      </c>
      <c r="G147" s="41">
        <f t="shared" si="12"/>
        <v>1.2513861797144402E-11</v>
      </c>
      <c r="H147" s="42">
        <f>sinBOC_2!H158</f>
        <v>5.022271664335024E-10</v>
      </c>
      <c r="I147" s="36">
        <f t="shared" si="16"/>
        <v>-92.99099799163791</v>
      </c>
      <c r="J147" s="41">
        <f t="shared" si="13"/>
        <v>4.565701513031841E-11</v>
      </c>
      <c r="L147" s="40">
        <f t="shared" si="14"/>
        <v>5.817087692746281E-11</v>
      </c>
      <c r="M147" s="43">
        <f t="shared" si="17"/>
        <v>-102.35294389151821</v>
      </c>
    </row>
    <row r="148" spans="3:13" ht="12.75">
      <c r="C148" s="2">
        <f>sinBOC_1!B161</f>
        <v>161</v>
      </c>
      <c r="D148" s="26">
        <f>sinBOC_1!C161</f>
        <v>-16.470299999999956</v>
      </c>
      <c r="E148" s="40">
        <f>sinBOC_1!G161</f>
        <v>9.152982364598056E-13</v>
      </c>
      <c r="F148" s="35">
        <f t="shared" si="15"/>
        <v>-120.38437374408949</v>
      </c>
      <c r="G148" s="41">
        <f t="shared" si="12"/>
        <v>8.320893058725505E-13</v>
      </c>
      <c r="H148" s="42">
        <f>sinBOC_2!H159</f>
        <v>1.2376812281880886E-10</v>
      </c>
      <c r="I148" s="36">
        <f t="shared" si="16"/>
        <v>-99.07391195918066</v>
      </c>
      <c r="J148" s="41">
        <f t="shared" si="13"/>
        <v>1.1251647528982628E-11</v>
      </c>
      <c r="L148" s="40">
        <f t="shared" si="14"/>
        <v>1.2083736834855178E-11</v>
      </c>
      <c r="M148" s="43">
        <f t="shared" si="17"/>
        <v>-109.17798741559528</v>
      </c>
    </row>
    <row r="149" spans="3:13" ht="12.75">
      <c r="C149" s="2">
        <f>sinBOC_1!B162</f>
        <v>160</v>
      </c>
      <c r="D149" s="26">
        <f>sinBOC_1!C162</f>
        <v>-16.367999999999956</v>
      </c>
      <c r="E149" s="40">
        <f>sinBOC_1!G162</f>
        <v>2.750417145665398E-62</v>
      </c>
      <c r="F149" s="35">
        <f t="shared" si="15"/>
        <v>-615.6060143332548</v>
      </c>
      <c r="G149" s="41">
        <f t="shared" si="12"/>
        <v>2.50037922333218E-62</v>
      </c>
      <c r="H149" s="42">
        <f>sinBOC_2!H160</f>
        <v>1.957234495893592E-35</v>
      </c>
      <c r="I149" s="36">
        <f t="shared" si="16"/>
        <v>-347.08357138485263</v>
      </c>
      <c r="J149" s="41">
        <f t="shared" si="13"/>
        <v>1.7793040871759932E-36</v>
      </c>
      <c r="L149" s="40">
        <f t="shared" si="14"/>
        <v>1.7793040871759932E-36</v>
      </c>
      <c r="M149" s="43">
        <f t="shared" si="17"/>
        <v>-357.4974982364348</v>
      </c>
    </row>
    <row r="150" spans="3:13" ht="12.75">
      <c r="C150" s="2">
        <f>sinBOC_1!B163</f>
        <v>159</v>
      </c>
      <c r="D150" s="26">
        <f>sinBOC_1!C163</f>
        <v>-16.265699999999956</v>
      </c>
      <c r="E150" s="40">
        <f>sinBOC_1!G163</f>
        <v>9.384694271332051E-13</v>
      </c>
      <c r="F150" s="35">
        <f t="shared" si="15"/>
        <v>-120.27579870984688</v>
      </c>
      <c r="G150" s="41">
        <f t="shared" si="12"/>
        <v>8.5315402466655E-13</v>
      </c>
      <c r="H150" s="42">
        <f>sinBOC_2!H161</f>
        <v>9.962227841664922E-11</v>
      </c>
      <c r="I150" s="36">
        <f t="shared" si="16"/>
        <v>-100.01643529934866</v>
      </c>
      <c r="J150" s="41">
        <f t="shared" si="13"/>
        <v>9.056570765149933E-12</v>
      </c>
      <c r="L150" s="40">
        <f t="shared" si="14"/>
        <v>9.909724789816483E-12</v>
      </c>
      <c r="M150" s="43">
        <f t="shared" si="17"/>
        <v>-110.03938406455563</v>
      </c>
    </row>
    <row r="151" spans="3:13" ht="12.75">
      <c r="C151" s="2">
        <f>sinBOC_1!B164</f>
        <v>158</v>
      </c>
      <c r="D151" s="26">
        <f>sinBOC_1!C164</f>
        <v>-16.163399999999957</v>
      </c>
      <c r="E151" s="40">
        <f>sinBOC_1!G164</f>
        <v>1.4471045021041367E-11</v>
      </c>
      <c r="F151" s="35">
        <f t="shared" si="15"/>
        <v>-108.3950010533679</v>
      </c>
      <c r="G151" s="41">
        <f t="shared" si="12"/>
        <v>1.315549547367397E-11</v>
      </c>
      <c r="H151" s="42">
        <f>sinBOC_2!H162</f>
        <v>3.2502225040161503E-10</v>
      </c>
      <c r="I151" s="36">
        <f t="shared" si="16"/>
        <v>-94.8808690703383</v>
      </c>
      <c r="J151" s="41">
        <f t="shared" si="13"/>
        <v>2.954747730923774E-11</v>
      </c>
      <c r="L151" s="40">
        <f t="shared" si="14"/>
        <v>4.2702972782911704E-11</v>
      </c>
      <c r="M151" s="43">
        <f t="shared" si="17"/>
        <v>-103.69541890354965</v>
      </c>
    </row>
    <row r="152" spans="3:13" ht="12.75">
      <c r="C152" s="2">
        <f>sinBOC_1!B165</f>
        <v>157</v>
      </c>
      <c r="D152" s="26">
        <f>sinBOC_1!C165</f>
        <v>-16.061099999999957</v>
      </c>
      <c r="E152" s="40">
        <f>sinBOC_1!G165</f>
        <v>6.827667555555158E-11</v>
      </c>
      <c r="F152" s="35">
        <f t="shared" si="15"/>
        <v>-101.65727633178692</v>
      </c>
      <c r="G152" s="41">
        <f t="shared" si="12"/>
        <v>6.206970505050143E-11</v>
      </c>
      <c r="H152" s="42">
        <f>sinBOC_2!H163</f>
        <v>5.567650709833988E-10</v>
      </c>
      <c r="I152" s="36">
        <f t="shared" si="16"/>
        <v>-92.54328018287924</v>
      </c>
      <c r="J152" s="41">
        <f t="shared" si="13"/>
        <v>5.0615006453036276E-11</v>
      </c>
      <c r="L152" s="40">
        <f t="shared" si="14"/>
        <v>1.1268471150353771E-10</v>
      </c>
      <c r="M152" s="43">
        <f t="shared" si="17"/>
        <v>-99.4813500285408</v>
      </c>
    </row>
    <row r="153" spans="3:13" ht="12.75">
      <c r="C153" s="2">
        <f>sinBOC_1!B166</f>
        <v>156</v>
      </c>
      <c r="D153" s="26">
        <f>sinBOC_1!C166</f>
        <v>-15.958799999999957</v>
      </c>
      <c r="E153" s="40">
        <f>sinBOC_1!G166</f>
        <v>1.9431671354929442E-10</v>
      </c>
      <c r="F153" s="35">
        <f t="shared" si="15"/>
        <v>-97.11489843301095</v>
      </c>
      <c r="G153" s="41">
        <f t="shared" si="12"/>
        <v>1.7665155777208583E-10</v>
      </c>
      <c r="H153" s="42">
        <f>sinBOC_2!H164</f>
        <v>6.973743889169693E-10</v>
      </c>
      <c r="I153" s="36">
        <f t="shared" si="16"/>
        <v>-91.56534006137379</v>
      </c>
      <c r="J153" s="41">
        <f t="shared" si="13"/>
        <v>6.33976717197245E-11</v>
      </c>
      <c r="L153" s="40">
        <f t="shared" si="14"/>
        <v>2.400492294918103E-10</v>
      </c>
      <c r="M153" s="43">
        <f t="shared" si="17"/>
        <v>-96.196996836877</v>
      </c>
    </row>
    <row r="154" spans="3:13" ht="12.75">
      <c r="C154" s="2">
        <f>sinBOC_1!B167</f>
        <v>155</v>
      </c>
      <c r="D154" s="26">
        <f>sinBOC_1!C167</f>
        <v>-15.856499999999958</v>
      </c>
      <c r="E154" s="40">
        <f>sinBOC_1!G167</f>
        <v>4.1225053180537533E-10</v>
      </c>
      <c r="F154" s="35">
        <f t="shared" si="15"/>
        <v>-93.84838775440895</v>
      </c>
      <c r="G154" s="41">
        <f t="shared" si="12"/>
        <v>3.747732107321594E-10</v>
      </c>
      <c r="H154" s="42">
        <f>sinBOC_2!H165</f>
        <v>7.001648077450538E-10</v>
      </c>
      <c r="I154" s="36">
        <f t="shared" si="16"/>
        <v>-91.54799721886077</v>
      </c>
      <c r="J154" s="41">
        <f t="shared" si="13"/>
        <v>6.365134615864127E-11</v>
      </c>
      <c r="L154" s="40">
        <f t="shared" si="14"/>
        <v>4.3842455689080067E-10</v>
      </c>
      <c r="M154" s="43">
        <f t="shared" si="17"/>
        <v>-93.58105128283994</v>
      </c>
    </row>
    <row r="155" spans="3:13" ht="12.75">
      <c r="C155" s="2">
        <f>sinBOC_1!B168</f>
        <v>154</v>
      </c>
      <c r="D155" s="26">
        <f>sinBOC_1!C168</f>
        <v>-15.754199999999958</v>
      </c>
      <c r="E155" s="40">
        <f>sinBOC_1!G168</f>
        <v>7.15605630320704E-10</v>
      </c>
      <c r="F155" s="35">
        <f t="shared" si="15"/>
        <v>-91.45326251101321</v>
      </c>
      <c r="G155" s="41">
        <f t="shared" si="12"/>
        <v>6.505505730188218E-10</v>
      </c>
      <c r="H155" s="42">
        <f>sinBOC_2!H166</f>
        <v>5.760463266750518E-10</v>
      </c>
      <c r="I155" s="36">
        <f t="shared" si="16"/>
        <v>-92.39542588433908</v>
      </c>
      <c r="J155" s="41">
        <f t="shared" si="13"/>
        <v>5.236784787955018E-11</v>
      </c>
      <c r="L155" s="40">
        <f t="shared" si="14"/>
        <v>7.029184208983719E-10</v>
      </c>
      <c r="M155" s="43">
        <f t="shared" si="17"/>
        <v>-91.53095075278215</v>
      </c>
    </row>
    <row r="156" spans="3:13" ht="12.75">
      <c r="C156" s="2">
        <f>sinBOC_1!B169</f>
        <v>153</v>
      </c>
      <c r="D156" s="26">
        <f>sinBOC_1!C169</f>
        <v>-15.651899999999959</v>
      </c>
      <c r="E156" s="40">
        <f>sinBOC_1!G169</f>
        <v>1.0666582257748184E-09</v>
      </c>
      <c r="F156" s="35">
        <f t="shared" si="15"/>
        <v>-89.7197471313156</v>
      </c>
      <c r="G156" s="41">
        <f t="shared" si="12"/>
        <v>9.696892961589258E-10</v>
      </c>
      <c r="H156" s="42">
        <f>sinBOC_2!H167</f>
        <v>3.796288830196713E-10</v>
      </c>
      <c r="I156" s="36">
        <f t="shared" si="16"/>
        <v>-94.20640752886278</v>
      </c>
      <c r="J156" s="41">
        <f t="shared" si="13"/>
        <v>3.451171663815195E-11</v>
      </c>
      <c r="L156" s="40">
        <f t="shared" si="14"/>
        <v>1.0042010127970778E-09</v>
      </c>
      <c r="M156" s="43">
        <f t="shared" si="17"/>
        <v>-89.98179344949364</v>
      </c>
    </row>
    <row r="157" spans="3:13" ht="12.75">
      <c r="C157" s="2">
        <f>sinBOC_1!B170</f>
        <v>152</v>
      </c>
      <c r="D157" s="26">
        <f>sinBOC_1!C170</f>
        <v>-15.549599999999959</v>
      </c>
      <c r="E157" s="40">
        <f>sinBOC_1!G170</f>
        <v>1.4028871541248009E-09</v>
      </c>
      <c r="F157" s="35">
        <f t="shared" si="15"/>
        <v>-88.52977261481922</v>
      </c>
      <c r="G157" s="41">
        <f t="shared" si="12"/>
        <v>1.2753519582952734E-09</v>
      </c>
      <c r="H157" s="42">
        <f>sinBOC_2!H168</f>
        <v>1.8268375993931928E-10</v>
      </c>
      <c r="I157" s="36">
        <f t="shared" si="16"/>
        <v>-97.38300058461499</v>
      </c>
      <c r="J157" s="41">
        <f t="shared" si="13"/>
        <v>1.6607614539938122E-11</v>
      </c>
      <c r="L157" s="40">
        <f t="shared" si="14"/>
        <v>1.2919595728352115E-09</v>
      </c>
      <c r="M157" s="43">
        <f t="shared" si="17"/>
        <v>-88.88751075790842</v>
      </c>
    </row>
    <row r="158" spans="3:13" ht="12.75">
      <c r="C158" s="2">
        <f>sinBOC_1!B171</f>
        <v>151</v>
      </c>
      <c r="D158" s="26">
        <f>sinBOC_1!C171</f>
        <v>-15.44729999999996</v>
      </c>
      <c r="E158" s="40">
        <f>sinBOC_1!G171</f>
        <v>1.653523707053491E-09</v>
      </c>
      <c r="F158" s="35">
        <f t="shared" si="15"/>
        <v>-87.81589574098506</v>
      </c>
      <c r="G158" s="41">
        <f t="shared" si="12"/>
        <v>1.5032033700486281E-09</v>
      </c>
      <c r="H158" s="42">
        <f>sinBOC_2!H169</f>
        <v>4.606122259396145E-11</v>
      </c>
      <c r="I158" s="36">
        <f t="shared" si="16"/>
        <v>-103.36664538825885</v>
      </c>
      <c r="J158" s="41">
        <f t="shared" si="13"/>
        <v>4.187383872178315E-12</v>
      </c>
      <c r="L158" s="40">
        <f t="shared" si="14"/>
        <v>1.5073907539208065E-09</v>
      </c>
      <c r="M158" s="43">
        <f t="shared" si="17"/>
        <v>-88.21774152944744</v>
      </c>
    </row>
    <row r="159" spans="3:13" ht="12.75">
      <c r="C159" s="2">
        <f>sinBOC_1!B172</f>
        <v>150</v>
      </c>
      <c r="D159" s="26">
        <f>sinBOC_1!C172</f>
        <v>-15.34499999999996</v>
      </c>
      <c r="E159" s="40">
        <f>sinBOC_1!G172</f>
        <v>1.7607678269549393E-09</v>
      </c>
      <c r="F159" s="35">
        <f t="shared" si="15"/>
        <v>-87.54297905883826</v>
      </c>
      <c r="G159" s="41">
        <f t="shared" si="12"/>
        <v>1.6006980245044901E-09</v>
      </c>
      <c r="H159" s="42">
        <f>sinBOC_2!H170</f>
        <v>6.241656600157621E-36</v>
      </c>
      <c r="I159" s="36">
        <f t="shared" si="16"/>
        <v>-352.0470012877531</v>
      </c>
      <c r="J159" s="41">
        <f t="shared" si="13"/>
        <v>5.6742332728705665E-37</v>
      </c>
      <c r="L159" s="40">
        <f t="shared" si="14"/>
        <v>1.6006980245044901E-09</v>
      </c>
      <c r="M159" s="43">
        <f t="shared" si="17"/>
        <v>-87.95690591042052</v>
      </c>
    </row>
    <row r="160" spans="3:13" ht="12.75">
      <c r="C160" s="2">
        <f>sinBOC_1!B173</f>
        <v>149</v>
      </c>
      <c r="D160" s="26">
        <f>sinBOC_1!C173</f>
        <v>-15.24269999999996</v>
      </c>
      <c r="E160" s="40">
        <f>sinBOC_1!G173</f>
        <v>1.6982115240090001E-09</v>
      </c>
      <c r="F160" s="35">
        <f t="shared" si="15"/>
        <v>-87.70008216336748</v>
      </c>
      <c r="G160" s="41">
        <f t="shared" si="12"/>
        <v>1.54382865819E-09</v>
      </c>
      <c r="H160" s="42">
        <f>sinBOC_2!H171</f>
        <v>3.836337486968019E-11</v>
      </c>
      <c r="I160" s="36">
        <f t="shared" si="16"/>
        <v>-104.16083194441723</v>
      </c>
      <c r="J160" s="41">
        <f t="shared" si="13"/>
        <v>3.487579533607291E-12</v>
      </c>
      <c r="L160" s="40">
        <f t="shared" si="14"/>
        <v>1.5473162377236074E-09</v>
      </c>
      <c r="M160" s="43">
        <f t="shared" si="17"/>
        <v>-88.10420916900055</v>
      </c>
    </row>
    <row r="161" spans="3:13" ht="12.75">
      <c r="C161" s="2">
        <f>sinBOC_1!B174</f>
        <v>148</v>
      </c>
      <c r="D161" s="26">
        <f>sinBOC_1!C174</f>
        <v>-15.14039999999996</v>
      </c>
      <c r="E161" s="40">
        <f>sinBOC_1!G174</f>
        <v>1.4797436454024096E-09</v>
      </c>
      <c r="F161" s="35">
        <f t="shared" si="15"/>
        <v>-88.29813516382359</v>
      </c>
      <c r="G161" s="41">
        <f t="shared" si="12"/>
        <v>1.3452214958203723E-09</v>
      </c>
      <c r="H161" s="42">
        <f>sinBOC_2!H172</f>
        <v>1.266524031764887E-10</v>
      </c>
      <c r="I161" s="36">
        <f t="shared" si="16"/>
        <v>-98.9738656523872</v>
      </c>
      <c r="J161" s="41">
        <f t="shared" si="13"/>
        <v>1.1513854834226249E-11</v>
      </c>
      <c r="L161" s="40">
        <f t="shared" si="14"/>
        <v>1.3567353506545985E-09</v>
      </c>
      <c r="M161" s="43">
        <f t="shared" si="17"/>
        <v>-88.67504859016384</v>
      </c>
    </row>
    <row r="162" spans="3:13" ht="12.75">
      <c r="C162" s="2">
        <f>sinBOC_1!B175</f>
        <v>147</v>
      </c>
      <c r="D162" s="26">
        <f>sinBOC_1!C175</f>
        <v>-15.038099999999961</v>
      </c>
      <c r="E162" s="40">
        <f>sinBOC_1!G175</f>
        <v>1.1555093899373637E-09</v>
      </c>
      <c r="F162" s="35">
        <f t="shared" si="15"/>
        <v>-89.37226520992823</v>
      </c>
      <c r="G162" s="41">
        <f t="shared" si="12"/>
        <v>1.0504630817612396E-09</v>
      </c>
      <c r="H162" s="42">
        <f>sinBOC_2!H173</f>
        <v>2.1882807598456464E-10</v>
      </c>
      <c r="I162" s="36">
        <f t="shared" si="16"/>
        <v>-96.59896958102178</v>
      </c>
      <c r="J162" s="41">
        <f t="shared" si="13"/>
        <v>1.9893461453142247E-11</v>
      </c>
      <c r="L162" s="40">
        <f t="shared" si="14"/>
        <v>1.0703565432143818E-09</v>
      </c>
      <c r="M162" s="43">
        <f t="shared" si="17"/>
        <v>-89.70471531700053</v>
      </c>
    </row>
    <row r="163" spans="3:13" ht="12.75">
      <c r="C163" s="2">
        <f>sinBOC_1!B176</f>
        <v>146</v>
      </c>
      <c r="D163" s="26">
        <f>sinBOC_1!C176</f>
        <v>-14.935799999999961</v>
      </c>
      <c r="E163" s="40">
        <f>sinBOC_1!G176</f>
        <v>7.961767277481598E-10</v>
      </c>
      <c r="F163" s="35">
        <f t="shared" si="15"/>
        <v>-90.98990520997421</v>
      </c>
      <c r="G163" s="41">
        <f t="shared" si="12"/>
        <v>7.237970252255998E-10</v>
      </c>
      <c r="H163" s="42">
        <f>sinBOC_2!H174</f>
        <v>2.7559414019478135E-10</v>
      </c>
      <c r="I163" s="36">
        <f t="shared" si="16"/>
        <v>-95.59730020828731</v>
      </c>
      <c r="J163" s="41">
        <f t="shared" si="13"/>
        <v>2.505401274498013E-11</v>
      </c>
      <c r="L163" s="40">
        <f t="shared" si="14"/>
        <v>7.488510379705799E-10</v>
      </c>
      <c r="M163" s="43">
        <f t="shared" si="17"/>
        <v>-91.2560456390453</v>
      </c>
    </row>
    <row r="164" spans="3:13" ht="12.75">
      <c r="C164" s="2">
        <f>sinBOC_1!B177</f>
        <v>145</v>
      </c>
      <c r="D164" s="26">
        <f>sinBOC_1!C177</f>
        <v>-14.833499999999962</v>
      </c>
      <c r="E164" s="40">
        <f>sinBOC_1!G177</f>
        <v>4.710734376513332E-10</v>
      </c>
      <c r="F164" s="35">
        <f t="shared" si="15"/>
        <v>-93.26911383570474</v>
      </c>
      <c r="G164" s="41">
        <f t="shared" si="12"/>
        <v>4.2824857968303016E-10</v>
      </c>
      <c r="H164" s="42">
        <f>sinBOC_2!H175</f>
        <v>2.773636621591493E-10</v>
      </c>
      <c r="I164" s="36">
        <f t="shared" si="16"/>
        <v>-95.56950437125344</v>
      </c>
      <c r="J164" s="41">
        <f t="shared" si="13"/>
        <v>2.521487837810449E-11</v>
      </c>
      <c r="L164" s="40">
        <f t="shared" si="14"/>
        <v>4.5346345806113467E-10</v>
      </c>
      <c r="M164" s="43">
        <f t="shared" si="17"/>
        <v>-93.4345770441827</v>
      </c>
    </row>
    <row r="165" spans="3:13" ht="12.75">
      <c r="C165" s="2">
        <f>sinBOC_1!B178</f>
        <v>144</v>
      </c>
      <c r="D165" s="26">
        <f>sinBOC_1!C178</f>
        <v>-14.731199999999962</v>
      </c>
      <c r="E165" s="40">
        <f>sinBOC_1!G178</f>
        <v>2.28052254095893E-10</v>
      </c>
      <c r="F165" s="35">
        <f t="shared" si="15"/>
        <v>-96.41965630782964</v>
      </c>
      <c r="G165" s="41">
        <f t="shared" si="12"/>
        <v>2.0732023099626636E-10</v>
      </c>
      <c r="H165" s="42">
        <f>sinBOC_2!H176</f>
        <v>2.2805225409593878E-10</v>
      </c>
      <c r="I165" s="36">
        <f t="shared" si="16"/>
        <v>-96.41965630782877</v>
      </c>
      <c r="J165" s="41">
        <f t="shared" si="13"/>
        <v>2.0732023099630807E-11</v>
      </c>
      <c r="L165" s="40">
        <f t="shared" si="14"/>
        <v>2.2805225409589717E-10</v>
      </c>
      <c r="M165" s="43">
        <f t="shared" si="17"/>
        <v>-96.41965630782956</v>
      </c>
    </row>
    <row r="166" spans="3:13" ht="12.75">
      <c r="C166" s="2">
        <f>sinBOC_1!B179</f>
        <v>143</v>
      </c>
      <c r="D166" s="26">
        <f>sinBOC_1!C179</f>
        <v>-14.628899999999962</v>
      </c>
      <c r="E166" s="40">
        <f>sinBOC_1!G179</f>
        <v>8.229995480303051E-11</v>
      </c>
      <c r="F166" s="35">
        <f t="shared" si="15"/>
        <v>-100.84600403290766</v>
      </c>
      <c r="G166" s="41">
        <f t="shared" si="12"/>
        <v>7.481814073002774E-11</v>
      </c>
      <c r="H166" s="42">
        <f>sinBOC_2!H177</f>
        <v>1.4973952760190775E-10</v>
      </c>
      <c r="I166" s="36">
        <f t="shared" si="16"/>
        <v>-98.2466354131756</v>
      </c>
      <c r="J166" s="41">
        <f t="shared" si="13"/>
        <v>1.3612684327446163E-11</v>
      </c>
      <c r="L166" s="40">
        <f t="shared" si="14"/>
        <v>8.843082505747391E-11</v>
      </c>
      <c r="M166" s="43">
        <f t="shared" si="17"/>
        <v>-100.5339632300888</v>
      </c>
    </row>
    <row r="167" spans="3:13" ht="12.75">
      <c r="C167" s="2">
        <f>sinBOC_1!B180</f>
        <v>142</v>
      </c>
      <c r="D167" s="26">
        <f>sinBOC_1!C180</f>
        <v>-14.526599999999963</v>
      </c>
      <c r="E167" s="40">
        <f>sinBOC_1!G180</f>
        <v>1.7915848438044598E-11</v>
      </c>
      <c r="F167" s="35">
        <f t="shared" si="15"/>
        <v>-107.46762620194716</v>
      </c>
      <c r="G167" s="41">
        <f t="shared" si="12"/>
        <v>1.6287134943676907E-11</v>
      </c>
      <c r="H167" s="42">
        <f>sinBOC_2!H178</f>
        <v>7.15681889351765E-11</v>
      </c>
      <c r="I167" s="36">
        <f t="shared" si="16"/>
        <v>-101.45279972661857</v>
      </c>
      <c r="J167" s="41">
        <f t="shared" si="13"/>
        <v>6.506198994106957E-12</v>
      </c>
      <c r="L167" s="40">
        <f t="shared" si="14"/>
        <v>2.2793333937783864E-11</v>
      </c>
      <c r="M167" s="43">
        <f t="shared" si="17"/>
        <v>-106.42192146742144</v>
      </c>
    </row>
    <row r="168" spans="3:13" ht="12.75">
      <c r="C168" s="2">
        <f>sinBOC_1!B181</f>
        <v>141</v>
      </c>
      <c r="D168" s="26">
        <f>sinBOC_1!C181</f>
        <v>-14.424299999999963</v>
      </c>
      <c r="E168" s="40">
        <f>sinBOC_1!G181</f>
        <v>1.1933728478085144E-12</v>
      </c>
      <c r="F168" s="35">
        <f t="shared" si="15"/>
        <v>-119.2322384765589</v>
      </c>
      <c r="G168" s="41">
        <f t="shared" si="12"/>
        <v>1.0848844070986494E-12</v>
      </c>
      <c r="H168" s="42">
        <f>sinBOC_2!H179</f>
        <v>1.7864454285423087E-11</v>
      </c>
      <c r="I168" s="36">
        <f t="shared" si="16"/>
        <v>-107.4801024587348</v>
      </c>
      <c r="J168" s="41">
        <f t="shared" si="13"/>
        <v>1.6240412986748265E-12</v>
      </c>
      <c r="L168" s="40">
        <f t="shared" si="14"/>
        <v>2.7089257057734757E-12</v>
      </c>
      <c r="M168" s="43">
        <f t="shared" si="17"/>
        <v>-115.67202905640536</v>
      </c>
    </row>
    <row r="169" spans="3:13" ht="12.75">
      <c r="C169" s="2">
        <f>sinBOC_1!B182</f>
        <v>140</v>
      </c>
      <c r="D169" s="26">
        <f>sinBOC_1!C182</f>
        <v>-14.321999999999964</v>
      </c>
      <c r="E169" s="40">
        <f>sinBOC_1!G182</f>
        <v>2.24059099453298E-62</v>
      </c>
      <c r="F169" s="35">
        <f t="shared" si="15"/>
        <v>-616.4963741389283</v>
      </c>
      <c r="G169" s="41">
        <f t="shared" si="12"/>
        <v>2.0369009041208906E-62</v>
      </c>
      <c r="H169" s="42">
        <f>sinBOC_2!H180</f>
        <v>2.2432326052139042E-36</v>
      </c>
      <c r="I169" s="36">
        <f t="shared" si="16"/>
        <v>-356.49125691230563</v>
      </c>
      <c r="J169" s="41">
        <f t="shared" si="13"/>
        <v>2.0393023683762773E-37</v>
      </c>
      <c r="L169" s="40">
        <f t="shared" si="14"/>
        <v>2.0393023683762773E-37</v>
      </c>
      <c r="M169" s="43">
        <f t="shared" si="17"/>
        <v>-366.905183763888</v>
      </c>
    </row>
    <row r="170" spans="3:13" ht="12.75">
      <c r="C170" s="2">
        <f>sinBOC_1!B183</f>
        <v>139</v>
      </c>
      <c r="D170" s="26">
        <f>sinBOC_1!C183</f>
        <v>-14.219699999999964</v>
      </c>
      <c r="E170" s="40">
        <f>sinBOC_1!G183</f>
        <v>1.2279615748328742E-12</v>
      </c>
      <c r="F170" s="35">
        <f t="shared" si="15"/>
        <v>-119.10815222852133</v>
      </c>
      <c r="G170" s="41">
        <f t="shared" si="12"/>
        <v>1.116328704393522E-12</v>
      </c>
      <c r="H170" s="42">
        <f>sinBOC_2!H181</f>
        <v>1.4430737988210909E-11</v>
      </c>
      <c r="I170" s="36">
        <f t="shared" si="16"/>
        <v>-108.40711458510646</v>
      </c>
      <c r="J170" s="41">
        <f t="shared" si="13"/>
        <v>1.3118852716555376E-12</v>
      </c>
      <c r="L170" s="40">
        <f t="shared" si="14"/>
        <v>2.4282139760490594E-12</v>
      </c>
      <c r="M170" s="43">
        <f t="shared" si="17"/>
        <v>-116.14713045552803</v>
      </c>
    </row>
    <row r="171" spans="3:13" ht="12.75">
      <c r="C171" s="2">
        <f>sinBOC_1!B184</f>
        <v>138</v>
      </c>
      <c r="D171" s="26">
        <f>sinBOC_1!C184</f>
        <v>-14.117399999999964</v>
      </c>
      <c r="E171" s="40">
        <f>sinBOC_1!G184</f>
        <v>1.8969500520122502E-11</v>
      </c>
      <c r="F171" s="35">
        <f t="shared" si="15"/>
        <v>-107.21944104230496</v>
      </c>
      <c r="G171" s="41">
        <f t="shared" si="12"/>
        <v>1.7245000472838637E-11</v>
      </c>
      <c r="H171" s="42">
        <f>sinBOC_2!H182</f>
        <v>4.664827409670882E-11</v>
      </c>
      <c r="I171" s="36">
        <f t="shared" si="16"/>
        <v>-103.31164419744738</v>
      </c>
      <c r="J171" s="41">
        <f t="shared" si="13"/>
        <v>4.240752190609894E-12</v>
      </c>
      <c r="L171" s="40">
        <f t="shared" si="14"/>
        <v>2.1485752663448532E-11</v>
      </c>
      <c r="M171" s="43">
        <f t="shared" si="17"/>
        <v>-106.67849428023504</v>
      </c>
    </row>
    <row r="172" spans="3:13" ht="12.75">
      <c r="C172" s="2">
        <f>sinBOC_1!B185</f>
        <v>137</v>
      </c>
      <c r="D172" s="26">
        <f>sinBOC_1!C185</f>
        <v>-14.015099999999965</v>
      </c>
      <c r="E172" s="40">
        <f>sinBOC_1!G185</f>
        <v>8.966656592086145E-11</v>
      </c>
      <c r="F172" s="35">
        <f t="shared" si="15"/>
        <v>-100.47369462673075</v>
      </c>
      <c r="G172" s="41">
        <f t="shared" si="12"/>
        <v>8.151505992805586E-11</v>
      </c>
      <c r="H172" s="42">
        <f>sinBOC_2!H183</f>
        <v>7.857619221629752E-11</v>
      </c>
      <c r="I172" s="36">
        <f t="shared" si="16"/>
        <v>-101.04709020822234</v>
      </c>
      <c r="J172" s="41">
        <f t="shared" si="13"/>
        <v>7.143290201481595E-12</v>
      </c>
      <c r="L172" s="40">
        <f t="shared" si="14"/>
        <v>8.865835012953745E-11</v>
      </c>
      <c r="M172" s="43">
        <f t="shared" si="17"/>
        <v>-100.52280354880862</v>
      </c>
    </row>
    <row r="173" spans="3:13" ht="12.75">
      <c r="C173" s="2">
        <f>sinBOC_1!B186</f>
        <v>136</v>
      </c>
      <c r="D173" s="26">
        <f>sinBOC_1!C186</f>
        <v>-13.912799999999965</v>
      </c>
      <c r="E173" s="40">
        <f>sinBOC_1!G186</f>
        <v>2.556710391941638E-10</v>
      </c>
      <c r="F173" s="35">
        <f t="shared" si="15"/>
        <v>-95.9231846333264</v>
      </c>
      <c r="G173" s="41">
        <f t="shared" si="12"/>
        <v>2.324282174492398E-10</v>
      </c>
      <c r="H173" s="42">
        <f>sinBOC_2!H184</f>
        <v>9.601204722045494E-11</v>
      </c>
      <c r="I173" s="36">
        <f t="shared" si="16"/>
        <v>-100.17674269948932</v>
      </c>
      <c r="J173" s="41">
        <f t="shared" si="13"/>
        <v>8.72836792913227E-12</v>
      </c>
      <c r="L173" s="40">
        <f t="shared" si="14"/>
        <v>2.4115658537837207E-10</v>
      </c>
      <c r="M173" s="43">
        <f t="shared" si="17"/>
        <v>-96.17700874092759</v>
      </c>
    </row>
    <row r="174" spans="3:13" ht="12.75">
      <c r="C174" s="2">
        <f>sinBOC_1!B187</f>
        <v>135</v>
      </c>
      <c r="D174" s="26">
        <f>sinBOC_1!C187</f>
        <v>-13.810499999999966</v>
      </c>
      <c r="E174" s="40">
        <f>sinBOC_1!G187</f>
        <v>5.434468601713892E-10</v>
      </c>
      <c r="F174" s="35">
        <f t="shared" si="15"/>
        <v>-92.64842916090348</v>
      </c>
      <c r="G174" s="41">
        <f t="shared" si="12"/>
        <v>4.940426001558083E-10</v>
      </c>
      <c r="H174" s="42">
        <f>sinBOC_2!H185</f>
        <v>9.324074034723651E-11</v>
      </c>
      <c r="I174" s="36">
        <f t="shared" si="16"/>
        <v>-100.30394286766187</v>
      </c>
      <c r="J174" s="41">
        <f t="shared" si="13"/>
        <v>8.476430940657866E-12</v>
      </c>
      <c r="L174" s="40">
        <f t="shared" si="14"/>
        <v>5.025190310964662E-10</v>
      </c>
      <c r="M174" s="43">
        <f t="shared" si="17"/>
        <v>-92.98847486258374</v>
      </c>
    </row>
    <row r="175" spans="3:13" ht="12.75">
      <c r="C175" s="2">
        <f>sinBOC_1!B188</f>
        <v>134</v>
      </c>
      <c r="D175" s="26">
        <f>sinBOC_1!C188</f>
        <v>-13.708199999999966</v>
      </c>
      <c r="E175" s="40">
        <f>sinBOC_1!G188</f>
        <v>9.45160566311277E-10</v>
      </c>
      <c r="F175" s="35">
        <f t="shared" si="15"/>
        <v>-90.24494406158021</v>
      </c>
      <c r="G175" s="41">
        <f t="shared" si="12"/>
        <v>8.592368784647971E-10</v>
      </c>
      <c r="H175" s="42">
        <f>sinBOC_2!H186</f>
        <v>7.351611078065506E-11</v>
      </c>
      <c r="I175" s="36">
        <f t="shared" si="16"/>
        <v>-101.33617476474747</v>
      </c>
      <c r="J175" s="41">
        <f t="shared" si="13"/>
        <v>6.683282798241372E-12</v>
      </c>
      <c r="L175" s="40">
        <f t="shared" si="14"/>
        <v>8.659201612630384E-10</v>
      </c>
      <c r="M175" s="43">
        <f t="shared" si="17"/>
        <v>-90.62522148538454</v>
      </c>
    </row>
    <row r="176" spans="3:13" ht="12.75">
      <c r="C176" s="2">
        <f>sinBOC_1!B189</f>
        <v>133</v>
      </c>
      <c r="D176" s="26">
        <f>sinBOC_1!C189</f>
        <v>-13.605899999999966</v>
      </c>
      <c r="E176" s="40">
        <f>sinBOC_1!G189</f>
        <v>1.4115779528046801E-09</v>
      </c>
      <c r="F176" s="35">
        <f t="shared" si="15"/>
        <v>-88.50295133430546</v>
      </c>
      <c r="G176" s="41">
        <f t="shared" si="12"/>
        <v>1.283252684367891E-09</v>
      </c>
      <c r="H176" s="42">
        <f>sinBOC_2!H187</f>
        <v>4.5955134118455906E-11</v>
      </c>
      <c r="I176" s="36">
        <f t="shared" si="16"/>
        <v>-103.37665962085099</v>
      </c>
      <c r="J176" s="41">
        <f t="shared" si="13"/>
        <v>4.177739465314175E-12</v>
      </c>
      <c r="L176" s="40">
        <f t="shared" si="14"/>
        <v>1.2874304238332052E-09</v>
      </c>
      <c r="M176" s="43">
        <f t="shared" si="17"/>
        <v>-88.90276232082334</v>
      </c>
    </row>
    <row r="177" spans="3:13" ht="12.75">
      <c r="C177" s="2">
        <f>sinBOC_1!B190</f>
        <v>132</v>
      </c>
      <c r="D177" s="26">
        <f>sinBOC_1!C190</f>
        <v>-13.503599999999967</v>
      </c>
      <c r="E177" s="40">
        <f>sinBOC_1!G190</f>
        <v>1.860210331089241E-09</v>
      </c>
      <c r="F177" s="35">
        <f t="shared" si="15"/>
        <v>-87.30437948004082</v>
      </c>
      <c r="G177" s="41">
        <f t="shared" si="12"/>
        <v>1.6911003009902191E-09</v>
      </c>
      <c r="H177" s="42">
        <f>sinBOC_2!H188</f>
        <v>2.0733193750278837E-11</v>
      </c>
      <c r="I177" s="36">
        <f t="shared" si="16"/>
        <v>-106.83333793840148</v>
      </c>
      <c r="J177" s="41">
        <f t="shared" si="13"/>
        <v>1.884835795479895E-12</v>
      </c>
      <c r="L177" s="40">
        <f t="shared" si="14"/>
        <v>1.692985136785699E-09</v>
      </c>
      <c r="M177" s="43">
        <f t="shared" si="17"/>
        <v>-87.7134685467328</v>
      </c>
    </row>
    <row r="178" spans="3:13" ht="12.75">
      <c r="C178" s="2">
        <f>sinBOC_1!B191</f>
        <v>131</v>
      </c>
      <c r="D178" s="26">
        <f>sinBOC_1!C191</f>
        <v>-13.401299999999967</v>
      </c>
      <c r="E178" s="40">
        <f>sinBOC_1!G191</f>
        <v>2.1969578721826513E-09</v>
      </c>
      <c r="F178" s="35">
        <f t="shared" si="15"/>
        <v>-86.58178270823697</v>
      </c>
      <c r="G178" s="41">
        <f t="shared" si="12"/>
        <v>1.997234429256956E-09</v>
      </c>
      <c r="H178" s="42">
        <f>sinBOC_2!H189</f>
        <v>4.835667580554616E-12</v>
      </c>
      <c r="I178" s="36">
        <f t="shared" si="16"/>
        <v>-113.15543561593907</v>
      </c>
      <c r="J178" s="41">
        <f t="shared" si="13"/>
        <v>4.396061436867834E-13</v>
      </c>
      <c r="L178" s="40">
        <f t="shared" si="14"/>
        <v>1.9976740354006425E-09</v>
      </c>
      <c r="M178" s="43">
        <f t="shared" si="17"/>
        <v>-86.99475375056917</v>
      </c>
    </row>
    <row r="179" spans="3:13" ht="12.75">
      <c r="C179" s="2">
        <f>sinBOC_1!B192</f>
        <v>130</v>
      </c>
      <c r="D179" s="26">
        <f>sinBOC_1!C192</f>
        <v>-13.298999999999968</v>
      </c>
      <c r="E179" s="40">
        <f>sinBOC_1!G192</f>
        <v>2.344217521093854E-09</v>
      </c>
      <c r="F179" s="35">
        <f t="shared" si="15"/>
        <v>-86.30002092386137</v>
      </c>
      <c r="G179" s="41">
        <f t="shared" si="12"/>
        <v>2.131106837358049E-09</v>
      </c>
      <c r="H179" s="42">
        <f>sinBOC_2!H190</f>
        <v>4.001236694437936E-37</v>
      </c>
      <c r="I179" s="36">
        <f t="shared" si="16"/>
        <v>-363.97805757031955</v>
      </c>
      <c r="J179" s="41">
        <f t="shared" si="13"/>
        <v>3.637487904034489E-38</v>
      </c>
      <c r="L179" s="40">
        <f t="shared" si="14"/>
        <v>2.131106837358049E-09</v>
      </c>
      <c r="M179" s="43">
        <f t="shared" si="17"/>
        <v>-86.71394777544363</v>
      </c>
    </row>
    <row r="180" spans="3:13" ht="12.75">
      <c r="C180" s="2">
        <f>sinBOC_1!B193</f>
        <v>129</v>
      </c>
      <c r="D180" s="26">
        <f>sinBOC_1!C193</f>
        <v>-13.196699999999968</v>
      </c>
      <c r="E180" s="40">
        <f>sinBOC_1!G193</f>
        <v>2.2656086800387024E-09</v>
      </c>
      <c r="F180" s="35">
        <f t="shared" si="15"/>
        <v>-86.44815100110694</v>
      </c>
      <c r="G180" s="41">
        <f t="shared" si="12"/>
        <v>2.0596442545806386E-09</v>
      </c>
      <c r="H180" s="42">
        <f>sinBOC_2!H191</f>
        <v>3.27580018991806E-12</v>
      </c>
      <c r="I180" s="36">
        <f t="shared" si="16"/>
        <v>-114.84682596246925</v>
      </c>
      <c r="J180" s="41">
        <f t="shared" si="13"/>
        <v>2.978000172652783E-13</v>
      </c>
      <c r="L180" s="40">
        <f t="shared" si="14"/>
        <v>2.0599420545979038E-09</v>
      </c>
      <c r="M180" s="43">
        <f t="shared" si="17"/>
        <v>-86.86144996000907</v>
      </c>
    </row>
    <row r="181" spans="3:13" ht="12.75">
      <c r="C181" s="2">
        <f>sinBOC_1!B194</f>
        <v>128</v>
      </c>
      <c r="D181" s="26">
        <f>sinBOC_1!C194</f>
        <v>-13.094399999999968</v>
      </c>
      <c r="E181" s="40">
        <f>sinBOC_1!G194</f>
        <v>1.9782900884335126E-09</v>
      </c>
      <c r="F181" s="35">
        <f t="shared" si="15"/>
        <v>-87.03710024888179</v>
      </c>
      <c r="G181" s="41">
        <f t="shared" si="12"/>
        <v>1.7984455349395569E-09</v>
      </c>
      <c r="H181" s="42">
        <f>sinBOC_2!H192</f>
        <v>9.43606849613666E-12</v>
      </c>
      <c r="I181" s="36">
        <f t="shared" si="16"/>
        <v>-110.25208915244451</v>
      </c>
      <c r="J181" s="41">
        <f t="shared" si="13"/>
        <v>8.578244087396966E-13</v>
      </c>
      <c r="L181" s="40">
        <f t="shared" si="14"/>
        <v>1.7993033593482965E-09</v>
      </c>
      <c r="M181" s="43">
        <f t="shared" si="17"/>
        <v>-87.44895609203533</v>
      </c>
    </row>
    <row r="182" spans="3:13" ht="12.75">
      <c r="C182" s="2">
        <f>sinBOC_1!B195</f>
        <v>127</v>
      </c>
      <c r="D182" s="26">
        <f>sinBOC_1!C195</f>
        <v>-12.992099999999969</v>
      </c>
      <c r="E182" s="40">
        <f>sinBOC_1!G195</f>
        <v>1.548106045455826E-09</v>
      </c>
      <c r="F182" s="35">
        <f t="shared" si="15"/>
        <v>-88.10199293408375</v>
      </c>
      <c r="G182" s="41">
        <f t="shared" si="12"/>
        <v>1.407369132232569E-09</v>
      </c>
      <c r="H182" s="42">
        <f>sinBOC_2!H193</f>
        <v>1.3805950426715443E-11</v>
      </c>
      <c r="I182" s="36">
        <f t="shared" si="16"/>
        <v>-108.59933690374235</v>
      </c>
      <c r="J182" s="41">
        <f t="shared" si="13"/>
        <v>1.255086402428677E-12</v>
      </c>
      <c r="L182" s="40">
        <f t="shared" si="14"/>
        <v>1.4086242186349977E-09</v>
      </c>
      <c r="M182" s="43">
        <f t="shared" si="17"/>
        <v>-88.5120484900551</v>
      </c>
    </row>
    <row r="183" spans="3:13" ht="12.75">
      <c r="C183" s="2">
        <f>sinBOC_1!B196</f>
        <v>126</v>
      </c>
      <c r="D183" s="26">
        <f>sinBOC_1!C196</f>
        <v>-12.889799999999969</v>
      </c>
      <c r="E183" s="40">
        <f>sinBOC_1!G196</f>
        <v>1.0689911267750361E-09</v>
      </c>
      <c r="F183" s="35">
        <f t="shared" si="15"/>
        <v>-89.71025899663657</v>
      </c>
      <c r="G183" s="41">
        <f t="shared" si="12"/>
        <v>9.718101152500329E-10</v>
      </c>
      <c r="H183" s="42">
        <f>sinBOC_2!H194</f>
        <v>1.4155369500880776E-11</v>
      </c>
      <c r="I183" s="36">
        <f t="shared" si="16"/>
        <v>-108.49078789661709</v>
      </c>
      <c r="J183" s="41">
        <f t="shared" si="13"/>
        <v>1.2868517728073436E-12</v>
      </c>
      <c r="L183" s="40">
        <f t="shared" si="14"/>
        <v>9.730969670228403E-10</v>
      </c>
      <c r="M183" s="43">
        <f t="shared" si="17"/>
        <v>-90.11843881062913</v>
      </c>
    </row>
    <row r="184" spans="3:13" ht="12.75">
      <c r="C184" s="2">
        <f>sinBOC_1!B197</f>
        <v>125</v>
      </c>
      <c r="D184" s="26">
        <f>sinBOC_1!C197</f>
        <v>-12.78749999999997</v>
      </c>
      <c r="E184" s="40">
        <f>sinBOC_1!G197</f>
        <v>6.338764177036611E-10</v>
      </c>
      <c r="F184" s="35">
        <f t="shared" si="15"/>
        <v>-91.97995405116617</v>
      </c>
      <c r="G184" s="41">
        <f t="shared" si="12"/>
        <v>5.7625128882151E-10</v>
      </c>
      <c r="H184" s="42">
        <f>sinBOC_2!H195</f>
        <v>1.098658702137779E-11</v>
      </c>
      <c r="I184" s="36">
        <f t="shared" si="16"/>
        <v>-109.59137200023</v>
      </c>
      <c r="J184" s="41">
        <f t="shared" si="13"/>
        <v>9.98780638307072E-13</v>
      </c>
      <c r="L184" s="40">
        <f t="shared" si="14"/>
        <v>5.772500694598171E-10</v>
      </c>
      <c r="M184" s="43">
        <f t="shared" si="17"/>
        <v>-92.38636006152643</v>
      </c>
    </row>
    <row r="185" spans="3:13" ht="12.75">
      <c r="C185" s="2">
        <f>sinBOC_1!B198</f>
        <v>124</v>
      </c>
      <c r="D185" s="26">
        <f>sinBOC_1!C198</f>
        <v>-12.68519999999997</v>
      </c>
      <c r="E185" s="40">
        <f>sinBOC_1!G198</f>
        <v>3.0755017826045837E-10</v>
      </c>
      <c r="F185" s="35">
        <f t="shared" si="15"/>
        <v>-95.12084016916901</v>
      </c>
      <c r="G185" s="41">
        <f t="shared" si="12"/>
        <v>2.7959107114587125E-10</v>
      </c>
      <c r="H185" s="42">
        <f>sinBOC_2!H196</f>
        <v>6.436271194606761E-12</v>
      </c>
      <c r="I185" s="36">
        <f t="shared" si="16"/>
        <v>-111.91365665032939</v>
      </c>
      <c r="J185" s="41">
        <f t="shared" si="13"/>
        <v>5.851155631460694E-13</v>
      </c>
      <c r="L185" s="40">
        <f t="shared" si="14"/>
        <v>2.801761867090173E-10</v>
      </c>
      <c r="M185" s="43">
        <f t="shared" si="17"/>
        <v>-95.52568779900923</v>
      </c>
    </row>
    <row r="186" spans="3:13" ht="12.75">
      <c r="C186" s="2">
        <f>sinBOC_1!B199</f>
        <v>123</v>
      </c>
      <c r="D186" s="26">
        <f>sinBOC_1!C199</f>
        <v>-12.58289999999997</v>
      </c>
      <c r="E186" s="40">
        <f>sinBOC_1!G199</f>
        <v>1.1124012001899392E-10</v>
      </c>
      <c r="F186" s="35">
        <f t="shared" si="15"/>
        <v>-99.5373855123939</v>
      </c>
      <c r="G186" s="41">
        <f t="shared" si="12"/>
        <v>1.01127381835449E-10</v>
      </c>
      <c r="H186" s="42">
        <f>sinBOC_2!H197</f>
        <v>2.6539821001762258E-12</v>
      </c>
      <c r="I186" s="36">
        <f t="shared" si="16"/>
        <v>-115.7610201056763</v>
      </c>
      <c r="J186" s="41">
        <f t="shared" si="13"/>
        <v>2.412711000160206E-13</v>
      </c>
      <c r="L186" s="40">
        <f t="shared" si="14"/>
        <v>1.0136865293546502E-10</v>
      </c>
      <c r="M186" s="43">
        <f t="shared" si="17"/>
        <v>-99.9409632470581</v>
      </c>
    </row>
    <row r="187" spans="3:13" ht="12.75">
      <c r="C187" s="2">
        <f>sinBOC_1!B200</f>
        <v>122</v>
      </c>
      <c r="D187" s="26">
        <f>sinBOC_1!C200</f>
        <v>-12.48059999999997</v>
      </c>
      <c r="E187" s="40">
        <f>sinBOC_1!G200</f>
        <v>2.427137650529288E-11</v>
      </c>
      <c r="F187" s="35">
        <f t="shared" si="15"/>
        <v>-106.14905592778041</v>
      </c>
      <c r="G187" s="41">
        <f t="shared" si="12"/>
        <v>2.2064887732084436E-11</v>
      </c>
      <c r="H187" s="42">
        <f>sinBOC_2!H198</f>
        <v>6.314425518362145E-13</v>
      </c>
      <c r="I187" s="36">
        <f t="shared" si="16"/>
        <v>-121.99666155093502</v>
      </c>
      <c r="J187" s="41">
        <f t="shared" si="13"/>
        <v>5.74038683487468E-14</v>
      </c>
      <c r="L187" s="40">
        <f t="shared" si="14"/>
        <v>2.2122291600433182E-11</v>
      </c>
      <c r="M187" s="43">
        <f t="shared" si="17"/>
        <v>-106.5516988740919</v>
      </c>
    </row>
    <row r="188" spans="3:13" ht="12.75">
      <c r="C188" s="2">
        <f>sinBOC_1!B201</f>
        <v>121</v>
      </c>
      <c r="D188" s="26">
        <f>sinBOC_1!C201</f>
        <v>-12.378299999999971</v>
      </c>
      <c r="E188" s="40">
        <f>sinBOC_1!G201</f>
        <v>1.6204798570650678E-12</v>
      </c>
      <c r="F188" s="35">
        <f t="shared" si="15"/>
        <v>-117.90356362977874</v>
      </c>
      <c r="G188" s="41">
        <f t="shared" si="12"/>
        <v>1.4731635064227888E-12</v>
      </c>
      <c r="H188" s="42">
        <f>sinBOC_2!H199</f>
        <v>4.42949620533995E-14</v>
      </c>
      <c r="I188" s="36">
        <f t="shared" si="16"/>
        <v>-133.53645666030403</v>
      </c>
      <c r="J188" s="41">
        <f t="shared" si="13"/>
        <v>4.0268147321272285E-15</v>
      </c>
      <c r="L188" s="40">
        <f t="shared" si="14"/>
        <v>1.477190321154916E-12</v>
      </c>
      <c r="M188" s="43">
        <f t="shared" si="17"/>
        <v>-118.30563546595647</v>
      </c>
    </row>
    <row r="189" spans="3:13" ht="12.75">
      <c r="C189" s="2">
        <f>sinBOC_1!B202</f>
        <v>120</v>
      </c>
      <c r="D189" s="26">
        <f>sinBOC_1!C202</f>
        <v>-12.275999999999971</v>
      </c>
      <c r="E189" s="40">
        <f>sinBOC_1!G202</f>
        <v>9.731634878453974E-63</v>
      </c>
      <c r="F189" s="35">
        <f t="shared" si="15"/>
        <v>-620.1181419374526</v>
      </c>
      <c r="G189" s="41">
        <f t="shared" si="12"/>
        <v>8.846940798594522E-63</v>
      </c>
      <c r="H189" s="42">
        <f>sinBOC_2!H200</f>
        <v>3.045612932495357E-64</v>
      </c>
      <c r="I189" s="36">
        <f t="shared" si="16"/>
        <v>-635.1632529205807</v>
      </c>
      <c r="J189" s="41">
        <f t="shared" si="13"/>
        <v>2.7687390295412344E-65</v>
      </c>
      <c r="L189" s="40">
        <f t="shared" si="14"/>
        <v>8.874628188889934E-63</v>
      </c>
      <c r="M189" s="43">
        <f t="shared" si="17"/>
        <v>-620.5184983307804</v>
      </c>
    </row>
    <row r="190" spans="3:13" ht="12.75">
      <c r="C190" s="2">
        <f>sinBOC_1!B203</f>
        <v>119</v>
      </c>
      <c r="D190" s="26">
        <f>sinBOC_1!C203</f>
        <v>-12.173699999999972</v>
      </c>
      <c r="E190" s="40">
        <f>sinBOC_1!G203</f>
        <v>1.6754074985764874E-12</v>
      </c>
      <c r="F190" s="35">
        <f t="shared" si="15"/>
        <v>-117.75879545129085</v>
      </c>
      <c r="G190" s="41">
        <f t="shared" si="12"/>
        <v>1.5230977259786249E-12</v>
      </c>
      <c r="H190" s="42">
        <f>sinBOC_2!H201</f>
        <v>4.579638015855345E-14</v>
      </c>
      <c r="I190" s="36">
        <f t="shared" si="16"/>
        <v>-133.39168848181592</v>
      </c>
      <c r="J190" s="41">
        <f t="shared" si="13"/>
        <v>4.163307287141224E-15</v>
      </c>
      <c r="L190" s="40">
        <f t="shared" si="14"/>
        <v>1.5272610332657661E-12</v>
      </c>
      <c r="M190" s="43">
        <f t="shared" si="17"/>
        <v>-118.16086728746856</v>
      </c>
    </row>
    <row r="191" spans="3:13" ht="12.75">
      <c r="C191" s="2">
        <f>sinBOC_1!B204</f>
        <v>118</v>
      </c>
      <c r="D191" s="26">
        <f>sinBOC_1!C204</f>
        <v>-12.071399999999972</v>
      </c>
      <c r="E191" s="40">
        <f>sinBOC_1!G204</f>
        <v>2.5944783676038838E-11</v>
      </c>
      <c r="F191" s="35">
        <f t="shared" si="15"/>
        <v>-105.85949946040331</v>
      </c>
      <c r="G191" s="41">
        <f t="shared" si="12"/>
        <v>2.3586166978217126E-11</v>
      </c>
      <c r="H191" s="42">
        <f>sinBOC_2!H202</f>
        <v>6.749778039026185E-13</v>
      </c>
      <c r="I191" s="36">
        <f t="shared" si="16"/>
        <v>-121.70710508355799</v>
      </c>
      <c r="J191" s="41">
        <f t="shared" si="13"/>
        <v>6.13616185366017E-14</v>
      </c>
      <c r="L191" s="40">
        <f t="shared" si="14"/>
        <v>2.3647528596753728E-11</v>
      </c>
      <c r="M191" s="43">
        <f t="shared" si="17"/>
        <v>-106.26214240671482</v>
      </c>
    </row>
    <row r="192" spans="3:13" ht="12.75">
      <c r="C192" s="2">
        <f>sinBOC_1!B205</f>
        <v>117</v>
      </c>
      <c r="D192" s="26">
        <f>sinBOC_1!C205</f>
        <v>-11.969099999999973</v>
      </c>
      <c r="E192" s="40">
        <f>sinBOC_1!G205</f>
        <v>1.229419077922788E-10</v>
      </c>
      <c r="F192" s="35">
        <f t="shared" si="15"/>
        <v>-99.10300051852622</v>
      </c>
      <c r="G192" s="41">
        <f t="shared" si="12"/>
        <v>1.1176537072025345E-10</v>
      </c>
      <c r="H192" s="42">
        <f>sinBOC_2!H203</f>
        <v>2.9331649641019456E-12</v>
      </c>
      <c r="I192" s="36">
        <f t="shared" si="16"/>
        <v>-115.32663511180883</v>
      </c>
      <c r="J192" s="41">
        <f t="shared" si="13"/>
        <v>2.666513603729042E-13</v>
      </c>
      <c r="L192" s="40">
        <f t="shared" si="14"/>
        <v>1.1203202208062636E-10</v>
      </c>
      <c r="M192" s="43">
        <f t="shared" si="17"/>
        <v>-99.50657825319041</v>
      </c>
    </row>
    <row r="193" spans="3:13" ht="12.75">
      <c r="C193" s="2">
        <f>sinBOC_1!B206</f>
        <v>116</v>
      </c>
      <c r="D193" s="26">
        <f>sinBOC_1!C206</f>
        <v>-11.866799999999973</v>
      </c>
      <c r="E193" s="40">
        <f>sinBOC_1!G206</f>
        <v>3.5143367575320055E-10</v>
      </c>
      <c r="F193" s="35">
        <f t="shared" si="15"/>
        <v>-94.5415662504606</v>
      </c>
      <c r="G193" s="41">
        <f t="shared" si="12"/>
        <v>3.1948515977563687E-10</v>
      </c>
      <c r="H193" s="42">
        <f>sinBOC_2!H204</f>
        <v>7.354645205730822E-12</v>
      </c>
      <c r="I193" s="36">
        <f t="shared" si="16"/>
        <v>-111.33438273162128</v>
      </c>
      <c r="J193" s="41">
        <f t="shared" si="13"/>
        <v>6.686041096118932E-13</v>
      </c>
      <c r="L193" s="40">
        <f t="shared" si="14"/>
        <v>3.2015376388524875E-10</v>
      </c>
      <c r="M193" s="43">
        <f t="shared" si="17"/>
        <v>-94.94641388030082</v>
      </c>
    </row>
    <row r="194" spans="3:13" ht="12.75">
      <c r="C194" s="2">
        <f>sinBOC_1!B207</f>
        <v>115</v>
      </c>
      <c r="D194" s="26">
        <f>sinBOC_1!C207</f>
        <v>-11.764499999999973</v>
      </c>
      <c r="E194" s="40">
        <f>sinBOC_1!G207</f>
        <v>7.489088110868157E-10</v>
      </c>
      <c r="F194" s="35">
        <f t="shared" si="15"/>
        <v>-91.25571059807578</v>
      </c>
      <c r="G194" s="41">
        <f t="shared" si="12"/>
        <v>6.808261918971051E-10</v>
      </c>
      <c r="H194" s="42">
        <f>sinBOC_2!H205</f>
        <v>1.2980372189721628E-11</v>
      </c>
      <c r="I194" s="36">
        <f t="shared" si="16"/>
        <v>-108.86712854714006</v>
      </c>
      <c r="J194" s="41">
        <f t="shared" si="13"/>
        <v>1.1800338354292393E-12</v>
      </c>
      <c r="L194" s="40">
        <f t="shared" si="14"/>
        <v>6.820062257325343E-10</v>
      </c>
      <c r="M194" s="43">
        <f t="shared" si="17"/>
        <v>-91.66211660843602</v>
      </c>
    </row>
    <row r="195" spans="3:13" ht="12.75">
      <c r="C195" s="2">
        <f>sinBOC_1!B208</f>
        <v>114</v>
      </c>
      <c r="D195" s="26">
        <f>sinBOC_1!C208</f>
        <v>-11.662199999999974</v>
      </c>
      <c r="E195" s="40">
        <f>sinBOC_1!G208</f>
        <v>1.3058866673349297E-09</v>
      </c>
      <c r="F195" s="35">
        <f t="shared" si="15"/>
        <v>-88.84094512101368</v>
      </c>
      <c r="G195" s="41">
        <f t="shared" si="12"/>
        <v>1.1871696975772087E-09</v>
      </c>
      <c r="H195" s="42">
        <f>sinBOC_2!H206</f>
        <v>1.7292293489997113E-11</v>
      </c>
      <c r="I195" s="36">
        <f t="shared" si="16"/>
        <v>-107.6214740209949</v>
      </c>
      <c r="J195" s="41">
        <f t="shared" si="13"/>
        <v>1.572026680908829E-12</v>
      </c>
      <c r="L195" s="40">
        <f t="shared" si="14"/>
        <v>1.1887417242581175E-09</v>
      </c>
      <c r="M195" s="43">
        <f t="shared" si="17"/>
        <v>-89.24912493500622</v>
      </c>
    </row>
    <row r="196" spans="3:13" ht="12.75">
      <c r="C196" s="2">
        <f>sinBOC_1!B209</f>
        <v>113</v>
      </c>
      <c r="D196" s="26">
        <f>sinBOC_1!C209</f>
        <v>-11.559899999999974</v>
      </c>
      <c r="E196" s="40">
        <f>sinBOC_1!G209</f>
        <v>1.955470468099415E-09</v>
      </c>
      <c r="F196" s="35">
        <f t="shared" si="15"/>
        <v>-87.08748738463225</v>
      </c>
      <c r="G196" s="41">
        <f t="shared" si="12"/>
        <v>1.7777004255449227E-09</v>
      </c>
      <c r="H196" s="42">
        <f>sinBOC_2!H207</f>
        <v>1.7438810747315718E-11</v>
      </c>
      <c r="I196" s="36">
        <f t="shared" si="16"/>
        <v>-107.58483135429199</v>
      </c>
      <c r="J196" s="41">
        <f t="shared" si="13"/>
        <v>1.5853464315741567E-12</v>
      </c>
      <c r="L196" s="40">
        <f t="shared" si="14"/>
        <v>1.779285771976497E-09</v>
      </c>
      <c r="M196" s="43">
        <f t="shared" si="17"/>
        <v>-87.49754294060358</v>
      </c>
    </row>
    <row r="197" spans="3:13" ht="12.75">
      <c r="C197" s="2">
        <f>sinBOC_1!B210</f>
        <v>112</v>
      </c>
      <c r="D197" s="26">
        <f>sinBOC_1!C210</f>
        <v>-11.457599999999974</v>
      </c>
      <c r="E197" s="40">
        <f>sinBOC_1!G210</f>
        <v>2.583889095097124E-09</v>
      </c>
      <c r="F197" s="35">
        <f t="shared" si="15"/>
        <v>-85.87726130932754</v>
      </c>
      <c r="G197" s="41">
        <f t="shared" si="12"/>
        <v>2.3489900864519307E-09</v>
      </c>
      <c r="H197" s="42">
        <f>sinBOC_2!H208</f>
        <v>1.232466089290915E-11</v>
      </c>
      <c r="I197" s="36">
        <f t="shared" si="16"/>
        <v>-109.09225021289222</v>
      </c>
      <c r="J197" s="41">
        <f t="shared" si="13"/>
        <v>1.1204237175371958E-12</v>
      </c>
      <c r="L197" s="40">
        <f t="shared" si="14"/>
        <v>2.350110510169468E-09</v>
      </c>
      <c r="M197" s="43">
        <f t="shared" si="17"/>
        <v>-86.28911715248111</v>
      </c>
    </row>
    <row r="198" spans="3:13" ht="12.75">
      <c r="C198" s="2">
        <f>sinBOC_1!B211</f>
        <v>111</v>
      </c>
      <c r="D198" s="26">
        <f>sinBOC_1!C211</f>
        <v>-11.355299999999975</v>
      </c>
      <c r="E198" s="40">
        <f>sinBOC_1!G211</f>
        <v>3.059978414457114E-09</v>
      </c>
      <c r="F198" s="35">
        <f t="shared" si="15"/>
        <v>-85.14281637085489</v>
      </c>
      <c r="G198" s="41">
        <f t="shared" si="12"/>
        <v>2.781798558597376E-09</v>
      </c>
      <c r="H198" s="42">
        <f>sinBOC_2!H209</f>
        <v>4.4243641717697885E-12</v>
      </c>
      <c r="I198" s="36">
        <f t="shared" si="16"/>
        <v>-113.54149133222145</v>
      </c>
      <c r="J198" s="41">
        <f t="shared" si="13"/>
        <v>4.0221492470634455E-13</v>
      </c>
      <c r="L198" s="40">
        <f t="shared" si="14"/>
        <v>2.7822007735220826E-09</v>
      </c>
      <c r="M198" s="43">
        <f t="shared" si="17"/>
        <v>-85.556115329757</v>
      </c>
    </row>
    <row r="199" spans="3:13" ht="12.75">
      <c r="C199" s="2">
        <f>sinBOC_1!B212</f>
        <v>110</v>
      </c>
      <c r="D199" s="26">
        <f>sinBOC_1!C212</f>
        <v>-11.252999999999975</v>
      </c>
      <c r="E199" s="40">
        <f>sinBOC_1!G212</f>
        <v>3.27415505012282E-09</v>
      </c>
      <c r="F199" s="35">
        <f t="shared" si="15"/>
        <v>-84.84900758088914</v>
      </c>
      <c r="G199" s="41">
        <f aca="true" t="shared" si="18" ref="G199:G262">p_1/100*E199</f>
        <v>2.976504591020745E-09</v>
      </c>
      <c r="H199" s="42">
        <f>sinBOC_2!H210</f>
        <v>3.390415271351839E-37</v>
      </c>
      <c r="I199" s="36">
        <f t="shared" si="16"/>
        <v>-364.6974710444849</v>
      </c>
      <c r="J199" s="41">
        <f aca="true" t="shared" si="19" ref="J199:J262">p_2/100*H199</f>
        <v>3.0821957012289455E-38</v>
      </c>
      <c r="L199" s="40">
        <f aca="true" t="shared" si="20" ref="L199:L209">G199+J199</f>
        <v>2.976504591020745E-09</v>
      </c>
      <c r="M199" s="43">
        <f t="shared" si="17"/>
        <v>-85.2629344324714</v>
      </c>
    </row>
    <row r="200" spans="3:13" ht="12.75">
      <c r="C200" s="2">
        <f>sinBOC_1!B213</f>
        <v>109</v>
      </c>
      <c r="D200" s="26">
        <f>sinBOC_1!C213</f>
        <v>-11.150699999999976</v>
      </c>
      <c r="E200" s="40">
        <f>sinBOC_1!G213</f>
        <v>3.1733014093531167E-09</v>
      </c>
      <c r="F200" s="35">
        <f aca="true" t="shared" si="21" ref="F200:F263">LOG10(E200)*10</f>
        <v>-84.9848867539344</v>
      </c>
      <c r="G200" s="41">
        <f t="shared" si="18"/>
        <v>2.884819463048288E-09</v>
      </c>
      <c r="H200" s="42">
        <f>sinBOC_2!H211</f>
        <v>6.984672279269033E-12</v>
      </c>
      <c r="I200" s="36">
        <f aca="true" t="shared" si="22" ref="I200:I263">LOG10(H200)*10</f>
        <v>-111.55853966163114</v>
      </c>
      <c r="J200" s="41">
        <f t="shared" si="19"/>
        <v>6.349702072062759E-13</v>
      </c>
      <c r="L200" s="40">
        <f t="shared" si="20"/>
        <v>2.885454433255494E-09</v>
      </c>
      <c r="M200" s="43">
        <f aca="true" t="shared" si="23" ref="M200:M263">LOG10(L200)*10</f>
        <v>-85.39785779626658</v>
      </c>
    </row>
    <row r="201" spans="3:13" ht="12.75">
      <c r="C201" s="2">
        <f>sinBOC_1!B214</f>
        <v>108</v>
      </c>
      <c r="D201" s="26">
        <f>sinBOC_1!C214</f>
        <v>-11.048399999999976</v>
      </c>
      <c r="E201" s="40">
        <f>sinBOC_1!G214</f>
        <v>2.778832716812008E-09</v>
      </c>
      <c r="F201" s="35">
        <f t="shared" si="21"/>
        <v>-85.56137596566332</v>
      </c>
      <c r="G201" s="41">
        <f t="shared" si="18"/>
        <v>2.526211560738189E-09</v>
      </c>
      <c r="H201" s="42">
        <f>sinBOC_2!H212</f>
        <v>3.097180794796529E-11</v>
      </c>
      <c r="I201" s="36">
        <f t="shared" si="22"/>
        <v>-105.09033442402098</v>
      </c>
      <c r="J201" s="41">
        <f t="shared" si="19"/>
        <v>2.815618904360482E-12</v>
      </c>
      <c r="L201" s="40">
        <f t="shared" si="20"/>
        <v>2.5290271796425494E-09</v>
      </c>
      <c r="M201" s="43">
        <f t="shared" si="23"/>
        <v>-85.97046503235529</v>
      </c>
    </row>
    <row r="202" spans="3:13" ht="12.75">
      <c r="C202" s="2">
        <f>sinBOC_1!B215</f>
        <v>107</v>
      </c>
      <c r="D202" s="26">
        <f>sinBOC_1!C215</f>
        <v>-10.946099999999976</v>
      </c>
      <c r="E202" s="40">
        <f>sinBOC_1!G215</f>
        <v>2.1809243084249773E-09</v>
      </c>
      <c r="F202" s="35">
        <f t="shared" si="21"/>
        <v>-86.61359406866872</v>
      </c>
      <c r="G202" s="41">
        <f t="shared" si="18"/>
        <v>1.982658462204525E-09</v>
      </c>
      <c r="H202" s="42">
        <f>sinBOC_2!H213</f>
        <v>7.100186631335927E-11</v>
      </c>
      <c r="I202" s="36">
        <f t="shared" si="22"/>
        <v>-101.48730235521197</v>
      </c>
      <c r="J202" s="41">
        <f t="shared" si="19"/>
        <v>6.4547151193962995E-12</v>
      </c>
      <c r="L202" s="40">
        <f t="shared" si="20"/>
        <v>1.989113177323921E-09</v>
      </c>
      <c r="M202" s="43">
        <f t="shared" si="23"/>
        <v>-87.01340505518658</v>
      </c>
    </row>
    <row r="203" spans="3:13" ht="12.75">
      <c r="C203" s="2">
        <f>sinBOC_1!B216</f>
        <v>106</v>
      </c>
      <c r="D203" s="26">
        <f>sinBOC_1!C216</f>
        <v>-10.843799999999977</v>
      </c>
      <c r="E203" s="40">
        <f>sinBOC_1!G216</f>
        <v>1.5104399366928615E-09</v>
      </c>
      <c r="F203" s="35">
        <f t="shared" si="21"/>
        <v>-88.20896539958058</v>
      </c>
      <c r="G203" s="41">
        <f t="shared" si="18"/>
        <v>1.3731272151753287E-09</v>
      </c>
      <c r="H203" s="42">
        <f>sinBOC_2!H214</f>
        <v>1.1748445044301456E-10</v>
      </c>
      <c r="I203" s="36">
        <f t="shared" si="22"/>
        <v>-99.30019610274583</v>
      </c>
      <c r="J203" s="41">
        <f t="shared" si="19"/>
        <v>1.06804045857286E-11</v>
      </c>
      <c r="L203" s="40">
        <f t="shared" si="20"/>
        <v>1.3838076197610572E-09</v>
      </c>
      <c r="M203" s="43">
        <f t="shared" si="23"/>
        <v>-88.58924282338486</v>
      </c>
    </row>
    <row r="204" spans="3:13" ht="12.75">
      <c r="C204" s="2">
        <f>sinBOC_1!B217</f>
        <v>105</v>
      </c>
      <c r="D204" s="26">
        <f>sinBOC_1!C217</f>
        <v>-10.741499999999977</v>
      </c>
      <c r="E204" s="40">
        <f>sinBOC_1!G217</f>
        <v>8.983509321197395E-10</v>
      </c>
      <c r="F204" s="35">
        <f t="shared" si="21"/>
        <v>-90.46553977240363</v>
      </c>
      <c r="G204" s="41">
        <f t="shared" si="18"/>
        <v>8.166826655633994E-10</v>
      </c>
      <c r="H204" s="42">
        <f>sinBOC_2!H215</f>
        <v>1.5413265241075116E-10</v>
      </c>
      <c r="I204" s="36">
        <f t="shared" si="22"/>
        <v>-98.12105347916014</v>
      </c>
      <c r="J204" s="41">
        <f t="shared" si="19"/>
        <v>1.4012059310068292E-11</v>
      </c>
      <c r="L204" s="40">
        <f t="shared" si="20"/>
        <v>8.306947248734677E-10</v>
      </c>
      <c r="M204" s="43">
        <f t="shared" si="23"/>
        <v>-90.80558547408386</v>
      </c>
    </row>
    <row r="205" spans="3:13" ht="12.75">
      <c r="C205" s="2">
        <f>sinBOC_1!B218</f>
        <v>104</v>
      </c>
      <c r="D205" s="26">
        <f>sinBOC_1!C218</f>
        <v>-10.639199999999978</v>
      </c>
      <c r="E205" s="40">
        <f>sinBOC_1!G218</f>
        <v>4.3721260548567735E-10</v>
      </c>
      <c r="F205" s="35">
        <f t="shared" si="21"/>
        <v>-93.59307325189965</v>
      </c>
      <c r="G205" s="41">
        <f t="shared" si="18"/>
        <v>3.974660049869794E-10</v>
      </c>
      <c r="H205" s="42">
        <f>sinBOC_2!H216</f>
        <v>1.641862819331993E-10</v>
      </c>
      <c r="I205" s="36">
        <f t="shared" si="22"/>
        <v>-97.8466313180607</v>
      </c>
      <c r="J205" s="41">
        <f t="shared" si="19"/>
        <v>1.492602563029085E-11</v>
      </c>
      <c r="L205" s="40">
        <f t="shared" si="20"/>
        <v>4.1239203061727025E-10</v>
      </c>
      <c r="M205" s="43">
        <f t="shared" si="23"/>
        <v>-93.84689735950077</v>
      </c>
    </row>
    <row r="206" spans="3:13" ht="12.75">
      <c r="C206" s="2">
        <f>sinBOC_1!B219</f>
        <v>103</v>
      </c>
      <c r="D206" s="26">
        <f>sinBOC_1!C219</f>
        <v>-10.536899999999978</v>
      </c>
      <c r="E206" s="40">
        <f>sinBOC_1!G219</f>
        <v>1.5863434591078323E-10</v>
      </c>
      <c r="F206" s="35">
        <f t="shared" si="21"/>
        <v>-97.99602777770902</v>
      </c>
      <c r="G206" s="41">
        <f t="shared" si="18"/>
        <v>1.4421304173707565E-10</v>
      </c>
      <c r="H206" s="42">
        <f>sinBOC_2!H217</f>
        <v>1.3901371964439913E-10</v>
      </c>
      <c r="I206" s="36">
        <f t="shared" si="22"/>
        <v>-98.56942335919841</v>
      </c>
      <c r="J206" s="41">
        <f t="shared" si="19"/>
        <v>1.2637610876763561E-11</v>
      </c>
      <c r="L206" s="40">
        <f t="shared" si="20"/>
        <v>1.5685065261383922E-10</v>
      </c>
      <c r="M206" s="43">
        <f t="shared" si="23"/>
        <v>-98.04513669978672</v>
      </c>
    </row>
    <row r="207" spans="3:13" ht="12.75">
      <c r="C207" s="2">
        <f>sinBOC_1!B220</f>
        <v>102</v>
      </c>
      <c r="D207" s="26">
        <f>sinBOC_1!C220</f>
        <v>-10.434599999999978</v>
      </c>
      <c r="E207" s="40">
        <f>sinBOC_1!G220</f>
        <v>3.472271894510062E-11</v>
      </c>
      <c r="F207" s="35">
        <f t="shared" si="21"/>
        <v>-104.59386274952323</v>
      </c>
      <c r="G207" s="41">
        <f t="shared" si="18"/>
        <v>3.1566108131909655E-11</v>
      </c>
      <c r="H207" s="42">
        <f>sinBOC_2!H218</f>
        <v>8.538732524965061E-11</v>
      </c>
      <c r="I207" s="36">
        <f t="shared" si="22"/>
        <v>-100.68606590466274</v>
      </c>
      <c r="J207" s="41">
        <f t="shared" si="19"/>
        <v>7.762484113604603E-12</v>
      </c>
      <c r="L207" s="40">
        <f t="shared" si="20"/>
        <v>3.932859224551426E-11</v>
      </c>
      <c r="M207" s="43">
        <f t="shared" si="23"/>
        <v>-104.05291598745274</v>
      </c>
    </row>
    <row r="208" spans="3:13" ht="12.75">
      <c r="C208" s="2">
        <f>sinBOC_1!B221</f>
        <v>101</v>
      </c>
      <c r="D208" s="26">
        <f>sinBOC_1!C221</f>
        <v>-10.332299999999979</v>
      </c>
      <c r="E208" s="40">
        <f>sinBOC_1!G221</f>
        <v>2.3257960579645233E-12</v>
      </c>
      <c r="F208" s="35">
        <f t="shared" si="21"/>
        <v>-116.33428369910142</v>
      </c>
      <c r="G208" s="41">
        <f t="shared" si="18"/>
        <v>2.114360052695021E-12</v>
      </c>
      <c r="H208" s="42">
        <f>sinBOC_2!H219</f>
        <v>2.7332250629345865E-11</v>
      </c>
      <c r="I208" s="36">
        <f t="shared" si="22"/>
        <v>-105.63324605568154</v>
      </c>
      <c r="J208" s="41">
        <f t="shared" si="19"/>
        <v>2.4847500572132612E-12</v>
      </c>
      <c r="L208" s="40">
        <f t="shared" si="20"/>
        <v>4.599110109908282E-12</v>
      </c>
      <c r="M208" s="43">
        <f t="shared" si="23"/>
        <v>-113.37326192610541</v>
      </c>
    </row>
    <row r="209" spans="3:13" ht="12.75">
      <c r="C209" s="2">
        <f>sinBOC_1!B222</f>
        <v>100</v>
      </c>
      <c r="D209" s="26">
        <f>sinBOC_1!C222</f>
        <v>-10.229999999999979</v>
      </c>
      <c r="E209" s="40">
        <f>sinBOC_1!G222</f>
        <v>3.5701586747600134E-63</v>
      </c>
      <c r="F209" s="35">
        <f t="shared" si="21"/>
        <v>-624.4731248135523</v>
      </c>
      <c r="G209" s="41">
        <f t="shared" si="18"/>
        <v>3.245598795236376E-63</v>
      </c>
      <c r="H209" s="42">
        <f>sinBOC_2!H220</f>
        <v>1.2536168206076576E-36</v>
      </c>
      <c r="I209" s="36">
        <f t="shared" si="22"/>
        <v>-359.018351892835</v>
      </c>
      <c r="J209" s="41">
        <f t="shared" si="19"/>
        <v>1.139651655097871E-37</v>
      </c>
      <c r="L209" s="40">
        <f t="shared" si="20"/>
        <v>1.139651655097871E-37</v>
      </c>
      <c r="M209" s="43">
        <f t="shared" si="23"/>
        <v>-369.43227874441726</v>
      </c>
    </row>
    <row r="210" spans="3:13" ht="12.75">
      <c r="C210" s="2">
        <f>sinBOC_1!B223</f>
        <v>99</v>
      </c>
      <c r="D210" s="26">
        <f>sinBOC_1!C223</f>
        <v>-10.12769999999998</v>
      </c>
      <c r="E210" s="40">
        <f>sinBOC_1!G223</f>
        <v>2.420716823521486E-12</v>
      </c>
      <c r="F210" s="35">
        <f t="shared" si="21"/>
        <v>-116.1605601153926</v>
      </c>
      <c r="G210" s="41">
        <f t="shared" si="18"/>
        <v>2.2006516577468054E-12</v>
      </c>
      <c r="H210" s="42">
        <f>sinBOC_2!H221</f>
        <v>3.623744675532156E-11</v>
      </c>
      <c r="I210" s="36">
        <f t="shared" si="22"/>
        <v>-104.4084240975732</v>
      </c>
      <c r="J210" s="41">
        <f t="shared" si="19"/>
        <v>3.29431334139287E-12</v>
      </c>
      <c r="L210" s="40">
        <f aca="true" t="shared" si="24" ref="L210:L273">G210+J210</f>
        <v>5.494964999139676E-12</v>
      </c>
      <c r="M210" s="43">
        <f t="shared" si="23"/>
        <v>-112.60035069524187</v>
      </c>
    </row>
    <row r="211" spans="3:13" ht="12.75">
      <c r="C211" s="2">
        <f>sinBOC_1!B224</f>
        <v>98</v>
      </c>
      <c r="D211" s="26">
        <f>sinBOC_1!C224</f>
        <v>-10.02539999999998</v>
      </c>
      <c r="E211" s="40">
        <f>sinBOC_1!G224</f>
        <v>3.761507370940405E-11</v>
      </c>
      <c r="F211" s="35">
        <f t="shared" si="21"/>
        <v>-104.2463808281313</v>
      </c>
      <c r="G211" s="41">
        <f t="shared" si="18"/>
        <v>3.419552155400368E-11</v>
      </c>
      <c r="H211" s="42">
        <f>sinBOC_2!H222</f>
        <v>1.5026040833920036E-10</v>
      </c>
      <c r="I211" s="36">
        <f t="shared" si="22"/>
        <v>-98.23155435280498</v>
      </c>
      <c r="J211" s="41">
        <f t="shared" si="19"/>
        <v>1.3660037121745493E-11</v>
      </c>
      <c r="L211" s="40">
        <f t="shared" si="24"/>
        <v>4.785555867574917E-11</v>
      </c>
      <c r="M211" s="43">
        <f t="shared" si="23"/>
        <v>-103.20067609360622</v>
      </c>
    </row>
    <row r="212" spans="3:13" ht="12.75">
      <c r="C212" s="2">
        <f>sinBOC_1!B225</f>
        <v>97</v>
      </c>
      <c r="D212" s="26">
        <f>sinBOC_1!C225</f>
        <v>-9.92309999999998</v>
      </c>
      <c r="E212" s="40">
        <f>sinBOC_1!G225</f>
        <v>1.788661681122689E-10</v>
      </c>
      <c r="F212" s="35">
        <f t="shared" si="21"/>
        <v>-97.4747179689283</v>
      </c>
      <c r="G212" s="41">
        <f t="shared" si="18"/>
        <v>1.626056073747899E-10</v>
      </c>
      <c r="H212" s="42">
        <f>sinBOC_2!H223</f>
        <v>3.2543560420155123E-10</v>
      </c>
      <c r="I212" s="36">
        <f t="shared" si="22"/>
        <v>-94.87534934919786</v>
      </c>
      <c r="J212" s="41">
        <f t="shared" si="19"/>
        <v>2.958505492741376E-11</v>
      </c>
      <c r="L212" s="40">
        <f t="shared" si="24"/>
        <v>1.9219066230220366E-10</v>
      </c>
      <c r="M212" s="43">
        <f t="shared" si="23"/>
        <v>-97.1626771661097</v>
      </c>
    </row>
    <row r="213" spans="3:13" ht="12.75">
      <c r="C213" s="2">
        <f>sinBOC_1!B226</f>
        <v>96</v>
      </c>
      <c r="D213" s="26">
        <f>sinBOC_1!C226</f>
        <v>-9.82079999999998</v>
      </c>
      <c r="E213" s="40">
        <f>sinBOC_1!G226</f>
        <v>5.131175717160036E-10</v>
      </c>
      <c r="F213" s="35">
        <f t="shared" si="21"/>
        <v>-92.89783112671394</v>
      </c>
      <c r="G213" s="41">
        <f t="shared" si="18"/>
        <v>4.664705197418214E-10</v>
      </c>
      <c r="H213" s="42">
        <f>sinBOC_2!H224</f>
        <v>5.131175717159526E-10</v>
      </c>
      <c r="I213" s="36">
        <f t="shared" si="22"/>
        <v>-92.89783112671438</v>
      </c>
      <c r="J213" s="41">
        <f t="shared" si="19"/>
        <v>4.664705197417752E-11</v>
      </c>
      <c r="L213" s="40">
        <f t="shared" si="24"/>
        <v>5.131175717159989E-10</v>
      </c>
      <c r="M213" s="43">
        <f t="shared" si="23"/>
        <v>-92.897831126714</v>
      </c>
    </row>
    <row r="214" spans="3:13" ht="12.75">
      <c r="C214" s="2">
        <f>sinBOC_1!B227</f>
        <v>95</v>
      </c>
      <c r="D214" s="26">
        <f>sinBOC_1!C227</f>
        <v>-9.718499999999981</v>
      </c>
      <c r="E214" s="40">
        <f>sinBOC_1!G227</f>
        <v>1.097431471093921E-09</v>
      </c>
      <c r="F214" s="35">
        <f t="shared" si="21"/>
        <v>-89.59622589678074</v>
      </c>
      <c r="G214" s="41">
        <f t="shared" si="18"/>
        <v>9.976649737217464E-10</v>
      </c>
      <c r="H214" s="42">
        <f>sinBOC_2!H225</f>
        <v>6.461574511796642E-10</v>
      </c>
      <c r="I214" s="36">
        <f t="shared" si="22"/>
        <v>-91.89661643233065</v>
      </c>
      <c r="J214" s="41">
        <f t="shared" si="19"/>
        <v>5.874158647087858E-11</v>
      </c>
      <c r="L214" s="40">
        <f t="shared" si="24"/>
        <v>1.056406560192625E-09</v>
      </c>
      <c r="M214" s="43">
        <f t="shared" si="23"/>
        <v>-89.76168910525877</v>
      </c>
    </row>
    <row r="215" spans="3:13" ht="12.75">
      <c r="C215" s="2">
        <f>sinBOC_1!B228</f>
        <v>94</v>
      </c>
      <c r="D215" s="26">
        <f>sinBOC_1!C228</f>
        <v>-9.616199999999981</v>
      </c>
      <c r="E215" s="40">
        <f>sinBOC_1!G228</f>
        <v>1.920699765582166E-09</v>
      </c>
      <c r="F215" s="35">
        <f t="shared" si="21"/>
        <v>-87.16540516627838</v>
      </c>
      <c r="G215" s="41">
        <f t="shared" si="18"/>
        <v>1.746090695983787E-09</v>
      </c>
      <c r="H215" s="42">
        <f>sinBOC_2!H226</f>
        <v>6.648443517871947E-10</v>
      </c>
      <c r="I215" s="36">
        <f t="shared" si="22"/>
        <v>-91.77280016459278</v>
      </c>
      <c r="J215" s="41">
        <f t="shared" si="19"/>
        <v>6.044039561701772E-11</v>
      </c>
      <c r="L215" s="40">
        <f t="shared" si="24"/>
        <v>1.8065310916008047E-09</v>
      </c>
      <c r="M215" s="43">
        <f t="shared" si="23"/>
        <v>-87.43154559534949</v>
      </c>
    </row>
    <row r="216" spans="3:13" ht="12.75">
      <c r="C216" s="2">
        <f>sinBOC_1!B229</f>
        <v>93</v>
      </c>
      <c r="D216" s="26">
        <f>sinBOC_1!C229</f>
        <v>-9.513899999999982</v>
      </c>
      <c r="E216" s="40">
        <f>sinBOC_1!G229</f>
        <v>2.886969870176998E-09</v>
      </c>
      <c r="F216" s="35">
        <f t="shared" si="21"/>
        <v>-85.39557748604265</v>
      </c>
      <c r="G216" s="41">
        <f t="shared" si="18"/>
        <v>2.624518063797271E-09</v>
      </c>
      <c r="H216" s="42">
        <f>sinBOC_2!H227</f>
        <v>5.467286268874494E-10</v>
      </c>
      <c r="I216" s="36">
        <f t="shared" si="22"/>
        <v>-92.62228185713779</v>
      </c>
      <c r="J216" s="41">
        <f t="shared" si="19"/>
        <v>4.9702602444313594E-11</v>
      </c>
      <c r="L216" s="40">
        <f t="shared" si="24"/>
        <v>2.6742206662415847E-09</v>
      </c>
      <c r="M216" s="43">
        <f t="shared" si="23"/>
        <v>-85.72802759311497</v>
      </c>
    </row>
    <row r="217" spans="3:13" ht="12.75">
      <c r="C217" s="2">
        <f>sinBOC_1!B230</f>
        <v>92</v>
      </c>
      <c r="D217" s="26">
        <f>sinBOC_1!C230</f>
        <v>-9.411599999999982</v>
      </c>
      <c r="E217" s="40">
        <f>sinBOC_1!G230</f>
        <v>3.829431097459585E-09</v>
      </c>
      <c r="F217" s="35">
        <f t="shared" si="21"/>
        <v>-84.16865740283507</v>
      </c>
      <c r="G217" s="41">
        <f t="shared" si="18"/>
        <v>3.481300997690532E-09</v>
      </c>
      <c r="H217" s="42">
        <f>sinBOC_2!H228</f>
        <v>3.277639696569792E-10</v>
      </c>
      <c r="I217" s="36">
        <f t="shared" si="22"/>
        <v>-94.84438789140094</v>
      </c>
      <c r="J217" s="41">
        <f t="shared" si="19"/>
        <v>2.9796724514270846E-11</v>
      </c>
      <c r="L217" s="40">
        <f t="shared" si="24"/>
        <v>3.5110977222048025E-09</v>
      </c>
      <c r="M217" s="43">
        <f t="shared" si="23"/>
        <v>-84.54557082917533</v>
      </c>
    </row>
    <row r="218" spans="3:13" ht="12.75">
      <c r="C218" s="2">
        <f>sinBOC_1!B231</f>
        <v>91</v>
      </c>
      <c r="D218" s="26">
        <f>sinBOC_1!C231</f>
        <v>-9.309299999999983</v>
      </c>
      <c r="E218" s="40">
        <f>sinBOC_1!G231</f>
        <v>4.552831064427704E-09</v>
      </c>
      <c r="F218" s="35">
        <f t="shared" si="21"/>
        <v>-83.41718464154363</v>
      </c>
      <c r="G218" s="41">
        <f t="shared" si="18"/>
        <v>4.138937331297913E-09</v>
      </c>
      <c r="H218" s="42">
        <f>sinBOC_2!H229</f>
        <v>1.0285053562141161E-10</v>
      </c>
      <c r="I218" s="36">
        <f t="shared" si="22"/>
        <v>-99.87793442259799</v>
      </c>
      <c r="J218" s="41">
        <f t="shared" si="19"/>
        <v>9.350048692855603E-12</v>
      </c>
      <c r="L218" s="40">
        <f t="shared" si="24"/>
        <v>4.148287379990768E-09</v>
      </c>
      <c r="M218" s="43">
        <f t="shared" si="23"/>
        <v>-83.82131164717671</v>
      </c>
    </row>
    <row r="219" spans="3:13" ht="12.75">
      <c r="C219" s="2">
        <f>sinBOC_1!B232</f>
        <v>90</v>
      </c>
      <c r="D219" s="26">
        <f>sinBOC_1!C232</f>
        <v>-9.206999999999983</v>
      </c>
      <c r="E219" s="40">
        <f>sinBOC_1!G232</f>
        <v>4.891021741541492E-09</v>
      </c>
      <c r="F219" s="35">
        <f t="shared" si="21"/>
        <v>-83.10600406651113</v>
      </c>
      <c r="G219" s="41">
        <f t="shared" si="18"/>
        <v>4.446383401401356E-09</v>
      </c>
      <c r="H219" s="42">
        <f>sinBOC_2!H230</f>
        <v>3.160540541859409E-36</v>
      </c>
      <c r="I219" s="36">
        <f t="shared" si="22"/>
        <v>-355.00238634384505</v>
      </c>
      <c r="J219" s="41">
        <f t="shared" si="19"/>
        <v>2.8732186744176457E-37</v>
      </c>
      <c r="L219" s="40">
        <f t="shared" si="24"/>
        <v>4.446383401401356E-09</v>
      </c>
      <c r="M219" s="43">
        <f t="shared" si="23"/>
        <v>-83.5199309180934</v>
      </c>
    </row>
    <row r="220" spans="3:13" ht="12.75">
      <c r="C220" s="2">
        <f>sinBOC_1!B233</f>
        <v>89</v>
      </c>
      <c r="D220" s="26">
        <f>sinBOC_1!C233</f>
        <v>-9.104699999999983</v>
      </c>
      <c r="E220" s="40">
        <f>sinBOC_1!G233</f>
        <v>4.7597518046363585E-09</v>
      </c>
      <c r="F220" s="35">
        <f t="shared" si="21"/>
        <v>-83.22415692802016</v>
      </c>
      <c r="G220" s="41">
        <f t="shared" si="18"/>
        <v>4.327047095123962E-09</v>
      </c>
      <c r="H220" s="42">
        <f>sinBOC_2!H231</f>
        <v>1.3258956399015922E-10</v>
      </c>
      <c r="I220" s="36">
        <f t="shared" si="22"/>
        <v>-98.77490657528901</v>
      </c>
      <c r="J220" s="41">
        <f t="shared" si="19"/>
        <v>1.2053596726378116E-11</v>
      </c>
      <c r="L220" s="40">
        <f t="shared" si="24"/>
        <v>4.33910069185034E-09</v>
      </c>
      <c r="M220" s="43">
        <f t="shared" si="23"/>
        <v>-83.62600271648253</v>
      </c>
    </row>
    <row r="221" spans="3:13" ht="12.75">
      <c r="C221" s="2">
        <f>sinBOC_1!B234</f>
        <v>88</v>
      </c>
      <c r="D221" s="26">
        <f>sinBOC_1!C234</f>
        <v>-9.002399999999984</v>
      </c>
      <c r="E221" s="40">
        <f>sinBOC_1!G234</f>
        <v>4.185473244950384E-09</v>
      </c>
      <c r="F221" s="35">
        <f t="shared" si="21"/>
        <v>-83.78255429892762</v>
      </c>
      <c r="G221" s="41">
        <f t="shared" si="18"/>
        <v>3.804975677227622E-09</v>
      </c>
      <c r="H221" s="42">
        <f>sinBOC_2!H232</f>
        <v>5.450317135382566E-10</v>
      </c>
      <c r="I221" s="36">
        <f t="shared" si="22"/>
        <v>-92.63578226872062</v>
      </c>
      <c r="J221" s="41">
        <f t="shared" si="19"/>
        <v>4.954833759438698E-11</v>
      </c>
      <c r="L221" s="40">
        <f t="shared" si="24"/>
        <v>3.85452401482201E-09</v>
      </c>
      <c r="M221" s="43">
        <f t="shared" si="23"/>
        <v>-84.14029244201679</v>
      </c>
    </row>
    <row r="222" spans="3:13" ht="12.75">
      <c r="C222" s="2">
        <f>sinBOC_1!B235</f>
        <v>87</v>
      </c>
      <c r="D222" s="26">
        <f>sinBOC_1!C235</f>
        <v>-8.900099999999984</v>
      </c>
      <c r="E222" s="40">
        <f>sinBOC_1!G235</f>
        <v>3.2989037398808533E-09</v>
      </c>
      <c r="F222" s="35">
        <f t="shared" si="21"/>
        <v>-84.81630356733677</v>
      </c>
      <c r="G222" s="41">
        <f t="shared" si="18"/>
        <v>2.9990033998916848E-09</v>
      </c>
      <c r="H222" s="42">
        <f>sinBOC_2!H233</f>
        <v>1.1740959866046143E-09</v>
      </c>
      <c r="I222" s="36">
        <f t="shared" si="22"/>
        <v>-89.3029639648818</v>
      </c>
      <c r="J222" s="41">
        <f t="shared" si="19"/>
        <v>1.067359987822377E-10</v>
      </c>
      <c r="L222" s="40">
        <f t="shared" si="24"/>
        <v>3.1057393986739227E-09</v>
      </c>
      <c r="M222" s="43">
        <f t="shared" si="23"/>
        <v>-85.07834988551474</v>
      </c>
    </row>
    <row r="223" spans="3:13" ht="12.75">
      <c r="C223" s="2">
        <f>sinBOC_1!B236</f>
        <v>86</v>
      </c>
      <c r="D223" s="26">
        <f>sinBOC_1!C236</f>
        <v>-8.797799999999985</v>
      </c>
      <c r="E223" s="40">
        <f>sinBOC_1!G236</f>
        <v>2.2946596983073977E-09</v>
      </c>
      <c r="F223" s="35">
        <f t="shared" si="21"/>
        <v>-86.3928171191564</v>
      </c>
      <c r="G223" s="41">
        <f t="shared" si="18"/>
        <v>2.086054271188543E-09</v>
      </c>
      <c r="H223" s="42">
        <f>sinBOC_2!H234</f>
        <v>1.8471490918642379E-09</v>
      </c>
      <c r="I223" s="36">
        <f t="shared" si="22"/>
        <v>-87.33498049248043</v>
      </c>
      <c r="J223" s="41">
        <f t="shared" si="19"/>
        <v>1.6792264471493078E-10</v>
      </c>
      <c r="L223" s="40">
        <f t="shared" si="24"/>
        <v>2.253976915903474E-09</v>
      </c>
      <c r="M223" s="43">
        <f t="shared" si="23"/>
        <v>-86.4705053609252</v>
      </c>
    </row>
    <row r="224" spans="3:13" ht="12.75">
      <c r="C224" s="2">
        <f>sinBOC_1!B237</f>
        <v>85</v>
      </c>
      <c r="D224" s="26">
        <f>sinBOC_1!C237</f>
        <v>-8.695499999999985</v>
      </c>
      <c r="E224" s="40">
        <f>sinBOC_1!G237</f>
        <v>1.3708400036845147E-09</v>
      </c>
      <c r="F224" s="35">
        <f t="shared" si="21"/>
        <v>-88.6301323052905</v>
      </c>
      <c r="G224" s="41">
        <f t="shared" si="18"/>
        <v>1.2462181851677406E-09</v>
      </c>
      <c r="H224" s="42">
        <f>sinBOC_2!H235</f>
        <v>2.3282296894222727E-09</v>
      </c>
      <c r="I224" s="36">
        <f t="shared" si="22"/>
        <v>-86.32974176974052</v>
      </c>
      <c r="J224" s="41">
        <f t="shared" si="19"/>
        <v>2.1165724449293394E-10</v>
      </c>
      <c r="L224" s="40">
        <f t="shared" si="24"/>
        <v>1.4578754296606744E-09</v>
      </c>
      <c r="M224" s="43">
        <f t="shared" si="23"/>
        <v>-88.36279583372125</v>
      </c>
    </row>
    <row r="225" spans="3:13" ht="12.75">
      <c r="C225" s="2">
        <f>sinBOC_1!B238</f>
        <v>84</v>
      </c>
      <c r="D225" s="26">
        <f>sinBOC_1!C238</f>
        <v>-8.593199999999985</v>
      </c>
      <c r="E225" s="40">
        <f>sinBOC_1!G238</f>
        <v>6.701943793839734E-10</v>
      </c>
      <c r="F225" s="35">
        <f t="shared" si="21"/>
        <v>-91.73799218716147</v>
      </c>
      <c r="G225" s="41">
        <f t="shared" si="18"/>
        <v>6.09267617621794E-10</v>
      </c>
      <c r="H225" s="42">
        <f>sinBOC_2!H236</f>
        <v>2.4052300352441107E-09</v>
      </c>
      <c r="I225" s="36">
        <f t="shared" si="22"/>
        <v>-86.18843381552242</v>
      </c>
      <c r="J225" s="41">
        <f t="shared" si="19"/>
        <v>2.1865727593128288E-10</v>
      </c>
      <c r="L225" s="40">
        <f t="shared" si="24"/>
        <v>8.279248935530768E-10</v>
      </c>
      <c r="M225" s="43">
        <f t="shared" si="23"/>
        <v>-90.82009059102703</v>
      </c>
    </row>
    <row r="226" spans="3:13" ht="12.75">
      <c r="C226" s="2">
        <f>sinBOC_1!B239</f>
        <v>83</v>
      </c>
      <c r="D226" s="26">
        <f>sinBOC_1!C239</f>
        <v>-8.490899999999986</v>
      </c>
      <c r="E226" s="40">
        <f>sinBOC_1!G239</f>
        <v>2.442955110709341E-10</v>
      </c>
      <c r="F226" s="35">
        <f t="shared" si="21"/>
        <v>-96.12084513112663</v>
      </c>
      <c r="G226" s="41">
        <f t="shared" si="18"/>
        <v>2.2208682824630374E-10</v>
      </c>
      <c r="H226" s="42">
        <f>sinBOC_2!H237</f>
        <v>1.9921181934485746E-09</v>
      </c>
      <c r="I226" s="36">
        <f t="shared" si="22"/>
        <v>-87.00684898221687</v>
      </c>
      <c r="J226" s="41">
        <f t="shared" si="19"/>
        <v>1.811016539498705E-10</v>
      </c>
      <c r="L226" s="40">
        <f t="shared" si="24"/>
        <v>4.0318848219617423E-10</v>
      </c>
      <c r="M226" s="43">
        <f t="shared" si="23"/>
        <v>-93.94491882787958</v>
      </c>
    </row>
    <row r="227" spans="3:13" ht="12.75">
      <c r="C227" s="2">
        <f>sinBOC_1!B240</f>
        <v>82</v>
      </c>
      <c r="D227" s="26">
        <f>sinBOC_1!C240</f>
        <v>-8.388599999999986</v>
      </c>
      <c r="E227" s="40">
        <f>sinBOC_1!G240</f>
        <v>5.3726229611078274E-11</v>
      </c>
      <c r="F227" s="35">
        <f t="shared" si="21"/>
        <v>-102.69813636195843</v>
      </c>
      <c r="G227" s="41">
        <f t="shared" si="18"/>
        <v>4.8842026919162065E-11</v>
      </c>
      <c r="H227" s="42">
        <f>sinBOC_2!H238</f>
        <v>1.2067006928944898E-09</v>
      </c>
      <c r="I227" s="36">
        <f t="shared" si="22"/>
        <v>-89.18400437892599</v>
      </c>
      <c r="J227" s="41">
        <f t="shared" si="19"/>
        <v>1.097000629904082E-10</v>
      </c>
      <c r="L227" s="40">
        <f t="shared" si="24"/>
        <v>1.5854208990957027E-10</v>
      </c>
      <c r="M227" s="43">
        <f t="shared" si="23"/>
        <v>-97.9985542121382</v>
      </c>
    </row>
    <row r="228" spans="3:13" ht="12.75">
      <c r="C228" s="2">
        <f>sinBOC_1!B241</f>
        <v>81</v>
      </c>
      <c r="D228" s="26">
        <f>sinBOC_1!C241</f>
        <v>-8.286299999999986</v>
      </c>
      <c r="E228" s="40">
        <f>sinBOC_1!G241</f>
        <v>3.6161325388359315E-12</v>
      </c>
      <c r="F228" s="35">
        <f t="shared" si="21"/>
        <v>-114.41755660102038</v>
      </c>
      <c r="G228" s="41">
        <f t="shared" si="18"/>
        <v>3.287393217123574E-12</v>
      </c>
      <c r="H228" s="42">
        <f>sinBOC_2!H239</f>
        <v>3.8386691367913153E-10</v>
      </c>
      <c r="I228" s="36">
        <f t="shared" si="22"/>
        <v>-94.15819319051698</v>
      </c>
      <c r="J228" s="41">
        <f t="shared" si="19"/>
        <v>3.489699215264833E-11</v>
      </c>
      <c r="L228" s="40">
        <f t="shared" si="24"/>
        <v>3.81843853697719E-11</v>
      </c>
      <c r="M228" s="43">
        <f t="shared" si="23"/>
        <v>-104.18114195572441</v>
      </c>
    </row>
    <row r="229" spans="3:13" ht="12.75">
      <c r="C229" s="2">
        <f>sinBOC_1!B242</f>
        <v>80</v>
      </c>
      <c r="D229" s="26">
        <f>sinBOC_1!C242</f>
        <v>-8.183999999999987</v>
      </c>
      <c r="E229" s="40">
        <f>sinBOC_1!G242</f>
        <v>9.963848170674878E-64</v>
      </c>
      <c r="F229" s="35">
        <f t="shared" si="21"/>
        <v>-630.0157289887343</v>
      </c>
      <c r="G229" s="41">
        <f t="shared" si="18"/>
        <v>9.058043791522616E-64</v>
      </c>
      <c r="H229" s="42">
        <f>sinBOC_2!H240</f>
        <v>7.4505292561027E-36</v>
      </c>
      <c r="I229" s="36">
        <f t="shared" si="22"/>
        <v>-351.27812875595225</v>
      </c>
      <c r="J229" s="41">
        <f t="shared" si="19"/>
        <v>6.773208414638821E-37</v>
      </c>
      <c r="L229" s="40">
        <f t="shared" si="24"/>
        <v>6.773208414638821E-37</v>
      </c>
      <c r="M229" s="43">
        <f t="shared" si="23"/>
        <v>-361.6920556075345</v>
      </c>
    </row>
    <row r="230" spans="3:13" ht="12.75">
      <c r="C230" s="2">
        <f>sinBOC_1!B243</f>
        <v>79</v>
      </c>
      <c r="D230" s="26">
        <f>sinBOC_1!C243</f>
        <v>-8.081699999999987</v>
      </c>
      <c r="E230" s="40">
        <f>sinBOC_1!G243</f>
        <v>3.801545519520357E-12</v>
      </c>
      <c r="F230" s="35">
        <f t="shared" si="21"/>
        <v>-114.20039804925182</v>
      </c>
      <c r="G230" s="41">
        <f t="shared" si="18"/>
        <v>3.4559504722912334E-12</v>
      </c>
      <c r="H230" s="42">
        <f>sinBOC_2!H241</f>
        <v>5.140511955760291E-10</v>
      </c>
      <c r="I230" s="36">
        <f t="shared" si="22"/>
        <v>-92.88993626434754</v>
      </c>
      <c r="J230" s="41">
        <f t="shared" si="19"/>
        <v>4.673192687054811E-11</v>
      </c>
      <c r="L230" s="40">
        <f t="shared" si="24"/>
        <v>5.0187877342839344E-11</v>
      </c>
      <c r="M230" s="43">
        <f t="shared" si="23"/>
        <v>-102.99401172076186</v>
      </c>
    </row>
    <row r="231" spans="3:13" ht="12.75">
      <c r="C231" s="2">
        <f>sinBOC_1!B244</f>
        <v>78</v>
      </c>
      <c r="D231" s="26">
        <f>sinBOC_1!C244</f>
        <v>-7.979399999999987</v>
      </c>
      <c r="E231" s="40">
        <f>sinBOC_1!G244</f>
        <v>5.937790399491591E-11</v>
      </c>
      <c r="F231" s="35">
        <f t="shared" si="21"/>
        <v>-102.26375136809156</v>
      </c>
      <c r="G231" s="41">
        <f t="shared" si="18"/>
        <v>5.397991272265083E-11</v>
      </c>
      <c r="H231" s="42">
        <f>sinBOC_2!H242</f>
        <v>2.16641185994216E-09</v>
      </c>
      <c r="I231" s="36">
        <f t="shared" si="22"/>
        <v>-86.6425897545925</v>
      </c>
      <c r="J231" s="41">
        <f t="shared" si="19"/>
        <v>1.9694653272201462E-10</v>
      </c>
      <c r="L231" s="40">
        <f t="shared" si="24"/>
        <v>2.5092644544466543E-10</v>
      </c>
      <c r="M231" s="43">
        <f t="shared" si="23"/>
        <v>-96.00453565447232</v>
      </c>
    </row>
    <row r="232" spans="3:13" ht="12.75">
      <c r="C232" s="2">
        <f>sinBOC_1!B245</f>
        <v>77</v>
      </c>
      <c r="D232" s="26">
        <f>sinBOC_1!C245</f>
        <v>-7.877099999999987</v>
      </c>
      <c r="E232" s="40">
        <f>sinBOC_1!G245</f>
        <v>2.838508645249105E-10</v>
      </c>
      <c r="F232" s="35">
        <f t="shared" si="21"/>
        <v>-95.46909778705341</v>
      </c>
      <c r="G232" s="41">
        <f t="shared" si="18"/>
        <v>2.5804624047719135E-10</v>
      </c>
      <c r="H232" s="42">
        <f>sinBOC_2!H243</f>
        <v>4.805806232551856E-09</v>
      </c>
      <c r="I232" s="36">
        <f t="shared" si="22"/>
        <v>-83.18233743692326</v>
      </c>
      <c r="J232" s="41">
        <f t="shared" si="19"/>
        <v>4.3689147568653254E-10</v>
      </c>
      <c r="L232" s="40">
        <f t="shared" si="24"/>
        <v>6.949377161637239E-10</v>
      </c>
      <c r="M232" s="43">
        <f t="shared" si="23"/>
        <v>-91.58054117335826</v>
      </c>
    </row>
    <row r="233" spans="3:13" ht="12.75">
      <c r="C233" s="2">
        <f>sinBOC_1!B246</f>
        <v>76</v>
      </c>
      <c r="D233" s="26">
        <f>sinBOC_1!C246</f>
        <v>-7.7747999999999875</v>
      </c>
      <c r="E233" s="40">
        <f>sinBOC_1!G246</f>
        <v>8.18713909441552E-10</v>
      </c>
      <c r="F233" s="35">
        <f t="shared" si="21"/>
        <v>-90.86867831153867</v>
      </c>
      <c r="G233" s="41">
        <f t="shared" si="18"/>
        <v>7.442853722195926E-10</v>
      </c>
      <c r="H233" s="42">
        <f>sinBOC_2!H244</f>
        <v>7.824269710824159E-09</v>
      </c>
      <c r="I233" s="36">
        <f t="shared" si="22"/>
        <v>-81.0655618737386</v>
      </c>
      <c r="J233" s="41">
        <f t="shared" si="19"/>
        <v>7.112972464385602E-10</v>
      </c>
      <c r="L233" s="40">
        <f t="shared" si="24"/>
        <v>1.4555826186581527E-09</v>
      </c>
      <c r="M233" s="43">
        <f t="shared" si="23"/>
        <v>-88.36963139033811</v>
      </c>
    </row>
    <row r="234" spans="3:13" ht="12.75">
      <c r="C234" s="2">
        <f>sinBOC_1!B247</f>
        <v>75</v>
      </c>
      <c r="D234" s="26">
        <f>sinBOC_1!C247</f>
        <v>-7.672499999999988</v>
      </c>
      <c r="E234" s="40">
        <f>sinBOC_1!G247</f>
        <v>1.7607678269550578E-09</v>
      </c>
      <c r="F234" s="35">
        <f t="shared" si="21"/>
        <v>-87.54297905883796</v>
      </c>
      <c r="G234" s="41">
        <f t="shared" si="18"/>
        <v>1.6006980245045979E-09</v>
      </c>
      <c r="H234" s="42">
        <f>sinBOC_2!H245</f>
        <v>1.0262506963004738E-08</v>
      </c>
      <c r="I234" s="36">
        <f t="shared" si="22"/>
        <v>-79.88746535208092</v>
      </c>
      <c r="J234" s="41">
        <f t="shared" si="19"/>
        <v>9.329551784549764E-10</v>
      </c>
      <c r="L234" s="40">
        <f t="shared" si="24"/>
        <v>2.5336532029595745E-09</v>
      </c>
      <c r="M234" s="43">
        <f t="shared" si="23"/>
        <v>-85.96252830000381</v>
      </c>
    </row>
    <row r="235" spans="3:13" ht="12.75">
      <c r="C235" s="2">
        <f>sinBOC_1!B248</f>
        <v>74</v>
      </c>
      <c r="D235" s="26">
        <f>sinBOC_1!C248</f>
        <v>-7.570199999999988</v>
      </c>
      <c r="E235" s="40">
        <f>sinBOC_1!G248</f>
        <v>3.099215326640534E-09</v>
      </c>
      <c r="F235" s="35">
        <f t="shared" si="21"/>
        <v>-85.08748248890404</v>
      </c>
      <c r="G235" s="41">
        <f t="shared" si="18"/>
        <v>2.8174684787641215E-09</v>
      </c>
      <c r="H235" s="42">
        <f>sinBOC_2!H246</f>
        <v>1.1102454045862605E-08</v>
      </c>
      <c r="I235" s="36">
        <f t="shared" si="22"/>
        <v>-79.54581015737676</v>
      </c>
      <c r="J235" s="41">
        <f t="shared" si="19"/>
        <v>1.0093140041693281E-09</v>
      </c>
      <c r="L235" s="40">
        <f t="shared" si="24"/>
        <v>3.826782482933449E-09</v>
      </c>
      <c r="M235" s="43">
        <f t="shared" si="23"/>
        <v>-84.17166222684422</v>
      </c>
    </row>
    <row r="236" spans="3:13" ht="12.75">
      <c r="C236" s="2">
        <f>sinBOC_1!B249</f>
        <v>73</v>
      </c>
      <c r="D236" s="26">
        <f>sinBOC_1!C249</f>
        <v>-7.467899999999989</v>
      </c>
      <c r="E236" s="40">
        <f>sinBOC_1!G249</f>
        <v>4.685569976948826E-09</v>
      </c>
      <c r="F236" s="35">
        <f t="shared" si="21"/>
        <v>-83.29237571737316</v>
      </c>
      <c r="G236" s="41">
        <f t="shared" si="18"/>
        <v>4.259609069953478E-09</v>
      </c>
      <c r="H236" s="42">
        <f>sinBOC_2!H247</f>
        <v>9.700559415667475E-09</v>
      </c>
      <c r="I236" s="36">
        <f t="shared" si="22"/>
        <v>-80.13203219946946</v>
      </c>
      <c r="J236" s="41">
        <f t="shared" si="19"/>
        <v>8.818690377879525E-10</v>
      </c>
      <c r="L236" s="40">
        <f t="shared" si="24"/>
        <v>5.141478107741431E-09</v>
      </c>
      <c r="M236" s="43">
        <f t="shared" si="23"/>
        <v>-82.88912009068325</v>
      </c>
    </row>
    <row r="237" spans="3:13" ht="12.75">
      <c r="C237" s="2">
        <f>sinBOC_1!B250</f>
        <v>72</v>
      </c>
      <c r="D237" s="26">
        <f>sinBOC_1!C250</f>
        <v>-7.365599999999989</v>
      </c>
      <c r="E237" s="40">
        <f>sinBOC_1!G250</f>
        <v>6.252373612827438E-09</v>
      </c>
      <c r="F237" s="35">
        <f t="shared" si="21"/>
        <v>-82.0395507845494</v>
      </c>
      <c r="G237" s="41">
        <f t="shared" si="18"/>
        <v>5.683976011661307E-09</v>
      </c>
      <c r="H237" s="42">
        <f>sinBOC_2!H248</f>
        <v>6.252373612826867E-09</v>
      </c>
      <c r="I237" s="36">
        <f t="shared" si="22"/>
        <v>-82.0395507845498</v>
      </c>
      <c r="J237" s="41">
        <f t="shared" si="19"/>
        <v>5.68397601166079E-10</v>
      </c>
      <c r="L237" s="40">
        <f t="shared" si="24"/>
        <v>6.252373612827386E-09</v>
      </c>
      <c r="M237" s="43">
        <f t="shared" si="23"/>
        <v>-82.03955078454945</v>
      </c>
    </row>
    <row r="238" spans="3:13" ht="12.75">
      <c r="C238" s="2">
        <f>sinBOC_1!B251</f>
        <v>71</v>
      </c>
      <c r="D238" s="26">
        <f>sinBOC_1!C251</f>
        <v>-7.263299999999989</v>
      </c>
      <c r="E238" s="40">
        <f>sinBOC_1!G251</f>
        <v>7.479070431367896E-09</v>
      </c>
      <c r="F238" s="35">
        <f t="shared" si="21"/>
        <v>-81.2615237695033</v>
      </c>
      <c r="G238" s="41">
        <f t="shared" si="18"/>
        <v>6.799154937607178E-09</v>
      </c>
      <c r="H238" s="42">
        <f>sinBOC_2!H249</f>
        <v>2.1382721080489233E-09</v>
      </c>
      <c r="I238" s="36">
        <f t="shared" si="22"/>
        <v>-86.6993702901285</v>
      </c>
      <c r="J238" s="41">
        <f t="shared" si="19"/>
        <v>1.9438837345899308E-10</v>
      </c>
      <c r="L238" s="40">
        <f t="shared" si="24"/>
        <v>6.9935433110661716E-09</v>
      </c>
      <c r="M238" s="43">
        <f t="shared" si="23"/>
        <v>-81.55302731186</v>
      </c>
    </row>
    <row r="239" spans="3:13" ht="12.75">
      <c r="C239" s="2">
        <f>sinBOC_1!B252</f>
        <v>70</v>
      </c>
      <c r="D239" s="26">
        <f>sinBOC_1!C252</f>
        <v>-7.16099999999999</v>
      </c>
      <c r="E239" s="40">
        <f>sinBOC_1!G252</f>
        <v>8.085158389078784E-09</v>
      </c>
      <c r="F239" s="35">
        <f t="shared" si="21"/>
        <v>-80.92311467800977</v>
      </c>
      <c r="G239" s="41">
        <f t="shared" si="18"/>
        <v>7.350143990071622E-09</v>
      </c>
      <c r="H239" s="42">
        <f>sinBOC_2!H250</f>
        <v>2.4134894848689786E-35</v>
      </c>
      <c r="I239" s="36">
        <f t="shared" si="22"/>
        <v>-346.17354588982573</v>
      </c>
      <c r="J239" s="41">
        <f t="shared" si="19"/>
        <v>2.1940813498808905E-36</v>
      </c>
      <c r="L239" s="40">
        <f t="shared" si="24"/>
        <v>7.350143990071622E-09</v>
      </c>
      <c r="M239" s="43">
        <f t="shared" si="23"/>
        <v>-81.33704152959203</v>
      </c>
    </row>
    <row r="240" spans="3:13" ht="12.75">
      <c r="C240" s="2">
        <f>sinBOC_1!B253</f>
        <v>69</v>
      </c>
      <c r="D240" s="26">
        <f>sinBOC_1!C253</f>
        <v>-7.05869999999999</v>
      </c>
      <c r="E240" s="40">
        <f>sinBOC_1!G253</f>
        <v>7.918923344785724E-09</v>
      </c>
      <c r="F240" s="35">
        <f t="shared" si="21"/>
        <v>-81.01333860986699</v>
      </c>
      <c r="G240" s="41">
        <f t="shared" si="18"/>
        <v>7.199021222532476E-09</v>
      </c>
      <c r="H240" s="42">
        <f>sinBOC_2!H251</f>
        <v>3.446542929198934E-09</v>
      </c>
      <c r="I240" s="36">
        <f t="shared" si="22"/>
        <v>-84.6261630768246</v>
      </c>
      <c r="J240" s="41">
        <f t="shared" si="19"/>
        <v>3.133220844726305E-10</v>
      </c>
      <c r="L240" s="40">
        <f t="shared" si="24"/>
        <v>7.512343307005106E-09</v>
      </c>
      <c r="M240" s="43">
        <f t="shared" si="23"/>
        <v>-81.24224573440151</v>
      </c>
    </row>
    <row r="241" spans="3:13" ht="11.25" customHeight="1">
      <c r="C241" s="2">
        <f>sinBOC_1!B254</f>
        <v>68</v>
      </c>
      <c r="D241" s="26">
        <f>sinBOC_1!C254</f>
        <v>-6.956399999999991</v>
      </c>
      <c r="E241" s="40">
        <f>sinBOC_1!G254</f>
        <v>7.009581489813175E-09</v>
      </c>
      <c r="F241" s="35">
        <f t="shared" si="21"/>
        <v>-81.54307911004894</v>
      </c>
      <c r="G241" s="41">
        <f t="shared" si="18"/>
        <v>6.372346808921068E-09</v>
      </c>
      <c r="H241" s="42">
        <f>sinBOC_2!H252</f>
        <v>1.6379292309254576E-08</v>
      </c>
      <c r="I241" s="36">
        <f t="shared" si="22"/>
        <v>-77.85704866484343</v>
      </c>
      <c r="J241" s="41">
        <f t="shared" si="19"/>
        <v>1.4890265735685982E-09</v>
      </c>
      <c r="L241" s="40">
        <f t="shared" si="24"/>
        <v>7.861373382489667E-09</v>
      </c>
      <c r="M241" s="43">
        <f t="shared" si="23"/>
        <v>-81.04501576055551</v>
      </c>
    </row>
    <row r="242" spans="3:13" ht="12.75">
      <c r="C242" s="2">
        <f>sinBOC_1!B255</f>
        <v>67</v>
      </c>
      <c r="D242" s="26">
        <f>sinBOC_1!C255</f>
        <v>-6.854099999999991</v>
      </c>
      <c r="E242" s="40">
        <f>sinBOC_1!G255</f>
        <v>5.562352953254334E-09</v>
      </c>
      <c r="F242" s="35">
        <f t="shared" si="21"/>
        <v>-82.54741456898086</v>
      </c>
      <c r="G242" s="41">
        <f t="shared" si="18"/>
        <v>5.056684502958486E-09</v>
      </c>
      <c r="H242" s="42">
        <f>sinBOC_2!H253</f>
        <v>4.203939556616882E-08</v>
      </c>
      <c r="I242" s="36">
        <f t="shared" si="22"/>
        <v>-73.76343536796142</v>
      </c>
      <c r="J242" s="41">
        <f t="shared" si="19"/>
        <v>3.8217632332880756E-09</v>
      </c>
      <c r="L242" s="40">
        <f t="shared" si="24"/>
        <v>8.878447736246562E-09</v>
      </c>
      <c r="M242" s="43">
        <f t="shared" si="23"/>
        <v>-80.51662957477114</v>
      </c>
    </row>
    <row r="243" spans="3:13" ht="12.75">
      <c r="C243" s="2">
        <f>sinBOC_1!B256</f>
        <v>66</v>
      </c>
      <c r="D243" s="26">
        <f>sinBOC_1!C256</f>
        <v>-6.751799999999991</v>
      </c>
      <c r="E243" s="40">
        <f>sinBOC_1!G256</f>
        <v>3.8960750984118535E-09</v>
      </c>
      <c r="F243" s="35">
        <f t="shared" si="21"/>
        <v>-84.09372680512227</v>
      </c>
      <c r="G243" s="41">
        <f t="shared" si="18"/>
        <v>3.5418864531016847E-09</v>
      </c>
      <c r="H243" s="42">
        <f>sinBOC_2!H254</f>
        <v>8.198310683295297E-08</v>
      </c>
      <c r="I243" s="36">
        <f t="shared" si="22"/>
        <v>-70.86275627677956</v>
      </c>
      <c r="J243" s="41">
        <f t="shared" si="19"/>
        <v>7.453009712086636E-09</v>
      </c>
      <c r="L243" s="40">
        <f t="shared" si="24"/>
        <v>1.099489616518832E-08</v>
      </c>
      <c r="M243" s="43">
        <f t="shared" si="23"/>
        <v>-79.58808867721898</v>
      </c>
    </row>
    <row r="244" spans="3:13" ht="12.75">
      <c r="C244" s="2">
        <f>sinBOC_1!B257</f>
        <v>65</v>
      </c>
      <c r="D244" s="26">
        <f>sinBOC_1!C257</f>
        <v>-6.649499999999992</v>
      </c>
      <c r="E244" s="40">
        <f>sinBOC_1!G257</f>
        <v>2.344217521093719E-09</v>
      </c>
      <c r="F244" s="35">
        <f t="shared" si="21"/>
        <v>-86.30002092386162</v>
      </c>
      <c r="G244" s="41">
        <f t="shared" si="18"/>
        <v>2.1311068373579265E-09</v>
      </c>
      <c r="H244" s="42">
        <f>sinBOC_2!H255</f>
        <v>1.352507563721019E-07</v>
      </c>
      <c r="I244" s="36">
        <f t="shared" si="22"/>
        <v>-68.68860297479716</v>
      </c>
      <c r="J244" s="41">
        <f t="shared" si="19"/>
        <v>1.2295523306554723E-08</v>
      </c>
      <c r="L244" s="40">
        <f t="shared" si="24"/>
        <v>1.442663014391265E-08</v>
      </c>
      <c r="M244" s="43">
        <f t="shared" si="23"/>
        <v>-78.40835102088613</v>
      </c>
    </row>
    <row r="245" spans="3:13" ht="12.75">
      <c r="C245" s="2">
        <f>sinBOC_1!B258</f>
        <v>64</v>
      </c>
      <c r="D245" s="26">
        <f>sinBOC_1!C258</f>
        <v>-6.547199999999992</v>
      </c>
      <c r="E245" s="40">
        <f>sinBOC_1!G258</f>
        <v>1.1545145363607516E-09</v>
      </c>
      <c r="F245" s="35">
        <f t="shared" si="21"/>
        <v>-89.37600594560129</v>
      </c>
      <c r="G245" s="41">
        <f t="shared" si="18"/>
        <v>1.049558669418865E-09</v>
      </c>
      <c r="H245" s="42">
        <f>sinBOC_2!H256</f>
        <v>1.9798709832398102E-07</v>
      </c>
      <c r="I245" s="36">
        <f t="shared" si="22"/>
        <v>-67.03363109280187</v>
      </c>
      <c r="J245" s="41">
        <f t="shared" si="19"/>
        <v>1.799882712036192E-08</v>
      </c>
      <c r="L245" s="40">
        <f t="shared" si="24"/>
        <v>1.9048385789780783E-08</v>
      </c>
      <c r="M245" s="43">
        <f t="shared" si="23"/>
        <v>-77.20141821683589</v>
      </c>
    </row>
    <row r="246" spans="3:13" ht="12.75">
      <c r="C246" s="2">
        <f>sinBOC_1!B259</f>
        <v>63</v>
      </c>
      <c r="D246" s="26">
        <f>sinBOC_1!C259</f>
        <v>-6.4448999999999925</v>
      </c>
      <c r="E246" s="40">
        <f>sinBOC_1!G259</f>
        <v>4.240241309568673E-10</v>
      </c>
      <c r="F246" s="35">
        <f t="shared" si="21"/>
        <v>-93.72609427267642</v>
      </c>
      <c r="G246" s="41">
        <f t="shared" si="18"/>
        <v>3.8547648268806116E-10</v>
      </c>
      <c r="H246" s="42">
        <f>sinBOC_2!H257</f>
        <v>2.6368808664067623E-07</v>
      </c>
      <c r="I246" s="36">
        <f t="shared" si="22"/>
        <v>-65.78909491075324</v>
      </c>
      <c r="J246" s="41">
        <f t="shared" si="19"/>
        <v>2.3971644240061482E-08</v>
      </c>
      <c r="L246" s="40">
        <f t="shared" si="24"/>
        <v>2.4357120722749543E-08</v>
      </c>
      <c r="M246" s="43">
        <f t="shared" si="23"/>
        <v>-76.13374051348173</v>
      </c>
    </row>
    <row r="247" spans="3:13" ht="12.75">
      <c r="C247" s="2">
        <f>sinBOC_1!B260</f>
        <v>62</v>
      </c>
      <c r="D247" s="26">
        <f>sinBOC_1!C260</f>
        <v>-6.342599999999993</v>
      </c>
      <c r="E247" s="40">
        <f>sinBOC_1!G260</f>
        <v>9.397897187953425E-11</v>
      </c>
      <c r="F247" s="35">
        <f t="shared" si="21"/>
        <v>-100.26969310424872</v>
      </c>
      <c r="G247" s="41">
        <f t="shared" si="18"/>
        <v>8.543542898139477E-11</v>
      </c>
      <c r="H247" s="42">
        <f>sinBOC_2!H258</f>
        <v>3.2410601997037653E-07</v>
      </c>
      <c r="I247" s="36">
        <f t="shared" si="22"/>
        <v>-64.89312902273451</v>
      </c>
      <c r="J247" s="41">
        <f t="shared" si="19"/>
        <v>2.9464183633670603E-08</v>
      </c>
      <c r="L247" s="40">
        <f t="shared" si="24"/>
        <v>2.9549619062651997E-08</v>
      </c>
      <c r="M247" s="43">
        <f t="shared" si="23"/>
        <v>-75.29448113430934</v>
      </c>
    </row>
    <row r="248" spans="3:13" ht="12.75">
      <c r="C248" s="2">
        <f>sinBOC_1!B261</f>
        <v>61</v>
      </c>
      <c r="D248" s="26">
        <f>sinBOC_1!C261</f>
        <v>-6.240299999999993</v>
      </c>
      <c r="E248" s="40">
        <f>sinBOC_1!G261</f>
        <v>6.376093949827727E-12</v>
      </c>
      <c r="F248" s="35">
        <f t="shared" si="21"/>
        <v>-111.95445292366153</v>
      </c>
      <c r="G248" s="41">
        <f t="shared" si="18"/>
        <v>5.796449045297934E-12</v>
      </c>
      <c r="H248" s="42">
        <f>sinBOC_2!H259</f>
        <v>3.7067556100226864E-07</v>
      </c>
      <c r="I248" s="36">
        <f t="shared" si="22"/>
        <v>-64.31006046481191</v>
      </c>
      <c r="J248" s="41">
        <f t="shared" si="19"/>
        <v>3.369777827293353E-08</v>
      </c>
      <c r="L248" s="40">
        <f t="shared" si="24"/>
        <v>3.370357472197883E-08</v>
      </c>
      <c r="M248" s="43">
        <f t="shared" si="23"/>
        <v>-74.72324033855786</v>
      </c>
    </row>
    <row r="249" spans="3:13" ht="12.75">
      <c r="C249" s="2">
        <f>sinBOC_1!B262</f>
        <v>60</v>
      </c>
      <c r="D249" s="26">
        <f>sinBOC_1!C262</f>
        <v>-6.137999999999994</v>
      </c>
      <c r="E249" s="40">
        <f>sinBOC_1!G262</f>
        <v>8.054210427349092E-65</v>
      </c>
      <c r="F249" s="35">
        <f t="shared" si="21"/>
        <v>-640.9397702803841</v>
      </c>
      <c r="G249" s="41">
        <f t="shared" si="18"/>
        <v>7.322009479408266E-65</v>
      </c>
      <c r="H249" s="42">
        <f>sinBOC_2!H260</f>
        <v>3.6070417235742825E-07</v>
      </c>
      <c r="I249" s="36">
        <f t="shared" si="22"/>
        <v>-64.42848834057219</v>
      </c>
      <c r="J249" s="41">
        <f t="shared" si="19"/>
        <v>3.279128839612985E-08</v>
      </c>
      <c r="L249" s="40">
        <f t="shared" si="24"/>
        <v>3.279128839612985E-08</v>
      </c>
      <c r="M249" s="43">
        <f t="shared" si="23"/>
        <v>-74.84241519215443</v>
      </c>
    </row>
    <row r="250" spans="3:13" ht="12.75">
      <c r="C250" s="2">
        <f>sinBOC_1!B263</f>
        <v>59</v>
      </c>
      <c r="D250" s="26">
        <f>sinBOC_1!C263</f>
        <v>-6.035699999999994</v>
      </c>
      <c r="E250" s="40">
        <f>sinBOC_1!G263</f>
        <v>6.815698243987375E-12</v>
      </c>
      <c r="F250" s="35">
        <f t="shared" si="21"/>
        <v>-111.66489645628707</v>
      </c>
      <c r="G250" s="41">
        <f t="shared" si="18"/>
        <v>6.196089312715795E-12</v>
      </c>
      <c r="H250" s="42">
        <f>sinBOC_2!H261</f>
        <v>3.962320489771303E-07</v>
      </c>
      <c r="I250" s="36">
        <f t="shared" si="22"/>
        <v>-64.02050399743962</v>
      </c>
      <c r="J250" s="41">
        <f t="shared" si="19"/>
        <v>3.602109536155731E-08</v>
      </c>
      <c r="L250" s="40">
        <f t="shared" si="24"/>
        <v>3.602729145087003E-08</v>
      </c>
      <c r="M250" s="43">
        <f t="shared" si="23"/>
        <v>-74.43368387118555</v>
      </c>
    </row>
    <row r="251" spans="3:13" ht="12.75">
      <c r="C251" s="2">
        <f>sinBOC_1!B264</f>
        <v>58</v>
      </c>
      <c r="D251" s="26">
        <f>sinBOC_1!C264</f>
        <v>-5.9333999999999945</v>
      </c>
      <c r="E251" s="40">
        <f>sinBOC_1!G264</f>
        <v>1.0738857547711653E-10</v>
      </c>
      <c r="F251" s="35">
        <f t="shared" si="21"/>
        <v>-99.69041918554129</v>
      </c>
      <c r="G251" s="41">
        <f t="shared" si="18"/>
        <v>9.762597770646956E-11</v>
      </c>
      <c r="H251" s="42">
        <f>sinBOC_2!H262</f>
        <v>3.7035182543581786E-07</v>
      </c>
      <c r="I251" s="36">
        <f t="shared" si="22"/>
        <v>-64.3138551040283</v>
      </c>
      <c r="J251" s="41">
        <f t="shared" si="19"/>
        <v>3.366834776689254E-08</v>
      </c>
      <c r="L251" s="40">
        <f t="shared" si="24"/>
        <v>3.376597374459901E-08</v>
      </c>
      <c r="M251" s="43">
        <f t="shared" si="23"/>
        <v>-74.71520721560313</v>
      </c>
    </row>
    <row r="252" spans="3:13" ht="12.75">
      <c r="C252" s="2">
        <f>sinBOC_1!B265</f>
        <v>57</v>
      </c>
      <c r="D252" s="26">
        <f>sinBOC_1!C265</f>
        <v>-5.831099999999995</v>
      </c>
      <c r="E252" s="40">
        <f>sinBOC_1!G265</f>
        <v>5.17990697373969E-10</v>
      </c>
      <c r="F252" s="35">
        <f t="shared" si="21"/>
        <v>-92.85678039705404</v>
      </c>
      <c r="G252" s="41">
        <f t="shared" si="18"/>
        <v>4.709006339763355E-10</v>
      </c>
      <c r="H252" s="42">
        <f>sinBOC_2!H263</f>
        <v>3.2212311969122866E-07</v>
      </c>
      <c r="I252" s="36">
        <f t="shared" si="22"/>
        <v>-64.9197810351316</v>
      </c>
      <c r="J252" s="41">
        <f t="shared" si="19"/>
        <v>2.9283919971929888E-08</v>
      </c>
      <c r="L252" s="40">
        <f t="shared" si="24"/>
        <v>2.975482060590622E-08</v>
      </c>
      <c r="M252" s="43">
        <f t="shared" si="23"/>
        <v>-75.26442663786008</v>
      </c>
    </row>
    <row r="253" spans="3:13" ht="12.75">
      <c r="C253" s="2">
        <f>sinBOC_1!B266</f>
        <v>56</v>
      </c>
      <c r="D253" s="26">
        <f>sinBOC_1!C266</f>
        <v>-5.728799999999995</v>
      </c>
      <c r="E253" s="40">
        <f>sinBOC_1!G266</f>
        <v>1.5079373536141798E-09</v>
      </c>
      <c r="F253" s="35">
        <f t="shared" si="21"/>
        <v>-88.21616700604716</v>
      </c>
      <c r="G253" s="41">
        <f t="shared" si="18"/>
        <v>1.3708521396492544E-09</v>
      </c>
      <c r="H253" s="42">
        <f>sinBOC_2!H264</f>
        <v>2.585953937292707E-07</v>
      </c>
      <c r="I253" s="36">
        <f t="shared" si="22"/>
        <v>-65.87379215324832</v>
      </c>
      <c r="J253" s="41">
        <f t="shared" si="19"/>
        <v>2.3508672157206437E-08</v>
      </c>
      <c r="L253" s="40">
        <f t="shared" si="24"/>
        <v>2.4879524296855692E-08</v>
      </c>
      <c r="M253" s="43">
        <f t="shared" si="23"/>
        <v>-76.04157927728231</v>
      </c>
    </row>
    <row r="254" spans="3:13" ht="12.75">
      <c r="C254" s="2">
        <f>sinBOC_1!B267</f>
        <v>55</v>
      </c>
      <c r="D254" s="26">
        <f>sinBOC_1!C267</f>
        <v>-5.626499999999996</v>
      </c>
      <c r="E254" s="40">
        <f>sinBOC_1!G267</f>
        <v>3.274155050122895E-09</v>
      </c>
      <c r="F254" s="35">
        <f t="shared" si="21"/>
        <v>-84.84900758088904</v>
      </c>
      <c r="G254" s="41">
        <f t="shared" si="18"/>
        <v>2.9765045910208134E-09</v>
      </c>
      <c r="H254" s="42">
        <f>sinBOC_2!H265</f>
        <v>1.8890394898251174E-07</v>
      </c>
      <c r="I254" s="36">
        <f t="shared" si="22"/>
        <v>-67.23758963182519</v>
      </c>
      <c r="J254" s="41">
        <f t="shared" si="19"/>
        <v>1.7173086271137435E-08</v>
      </c>
      <c r="L254" s="40">
        <f t="shared" si="24"/>
        <v>2.014959086215825E-08</v>
      </c>
      <c r="M254" s="43">
        <f t="shared" si="23"/>
        <v>-76.95733767791407</v>
      </c>
    </row>
    <row r="255" spans="3:13" ht="12.75">
      <c r="C255" s="2">
        <f>sinBOC_1!B268</f>
        <v>54</v>
      </c>
      <c r="D255" s="26">
        <f>sinBOC_1!C268</f>
        <v>-5.524199999999996</v>
      </c>
      <c r="E255" s="40">
        <f>sinBOC_1!G268</f>
        <v>5.820062801331591E-09</v>
      </c>
      <c r="F255" s="35">
        <f t="shared" si="21"/>
        <v>-82.35072329074404</v>
      </c>
      <c r="G255" s="41">
        <f t="shared" si="18"/>
        <v>5.290966183028719E-09</v>
      </c>
      <c r="H255" s="42">
        <f>sinBOC_2!H266</f>
        <v>1.2246859168872372E-07</v>
      </c>
      <c r="I255" s="36">
        <f t="shared" si="22"/>
        <v>-69.11975276240186</v>
      </c>
      <c r="J255" s="41">
        <f t="shared" si="19"/>
        <v>1.1133508335338523E-08</v>
      </c>
      <c r="L255" s="40">
        <f t="shared" si="24"/>
        <v>1.6424474518367244E-08</v>
      </c>
      <c r="M255" s="43">
        <f t="shared" si="23"/>
        <v>-77.8450851628411</v>
      </c>
    </row>
    <row r="256" spans="3:13" ht="12.75">
      <c r="C256" s="2">
        <f>sinBOC_1!B269</f>
        <v>53</v>
      </c>
      <c r="D256" s="26">
        <f>sinBOC_1!C269</f>
        <v>-5.421899999999996</v>
      </c>
      <c r="E256" s="40">
        <f>sinBOC_1!G269</f>
        <v>8.889071700662015E-09</v>
      </c>
      <c r="F256" s="35">
        <f t="shared" si="21"/>
        <v>-80.51143590697995</v>
      </c>
      <c r="G256" s="41">
        <f t="shared" si="18"/>
        <v>8.080974273329104E-09</v>
      </c>
      <c r="H256" s="42">
        <f>sinBOC_2!H267</f>
        <v>6.718221669509243E-08</v>
      </c>
      <c r="I256" s="36">
        <f t="shared" si="22"/>
        <v>-71.72745670596106</v>
      </c>
      <c r="J256" s="41">
        <f t="shared" si="19"/>
        <v>6.1074742450084046E-09</v>
      </c>
      <c r="L256" s="40">
        <f t="shared" si="24"/>
        <v>1.4188448518337509E-08</v>
      </c>
      <c r="M256" s="43">
        <f t="shared" si="23"/>
        <v>-78.48065091277049</v>
      </c>
    </row>
    <row r="257" spans="3:13" ht="12.75">
      <c r="C257" s="2">
        <f>sinBOC_1!B270</f>
        <v>52</v>
      </c>
      <c r="D257" s="26">
        <f>sinBOC_1!C270</f>
        <v>-5.319599999999997</v>
      </c>
      <c r="E257" s="40">
        <f>sinBOC_1!G270</f>
        <v>1.1986799115716323E-08</v>
      </c>
      <c r="F257" s="35">
        <f t="shared" si="21"/>
        <v>-79.21296772862009</v>
      </c>
      <c r="G257" s="41">
        <f t="shared" si="18"/>
        <v>1.0897090105196657E-08</v>
      </c>
      <c r="H257" s="42">
        <f>sinBOC_2!H268</f>
        <v>2.8009559037715187E-08</v>
      </c>
      <c r="I257" s="36">
        <f t="shared" si="22"/>
        <v>-75.52693728341534</v>
      </c>
      <c r="J257" s="41">
        <f t="shared" si="19"/>
        <v>2.5463235488831997E-09</v>
      </c>
      <c r="L257" s="40">
        <f t="shared" si="24"/>
        <v>1.3443413654079857E-08</v>
      </c>
      <c r="M257" s="43">
        <f t="shared" si="23"/>
        <v>-78.71490437912679</v>
      </c>
    </row>
    <row r="258" spans="3:13" ht="12.75">
      <c r="C258" s="2">
        <f>sinBOC_1!B271</f>
        <v>51</v>
      </c>
      <c r="D258" s="26">
        <f>sinBOC_1!C271</f>
        <v>-5.217299999999997</v>
      </c>
      <c r="E258" s="40">
        <f>sinBOC_1!G271</f>
        <v>1.4495191866407216E-08</v>
      </c>
      <c r="F258" s="35">
        <f t="shared" si="21"/>
        <v>-78.38776031708056</v>
      </c>
      <c r="G258" s="41">
        <f t="shared" si="18"/>
        <v>1.3177447151279287E-08</v>
      </c>
      <c r="H258" s="42">
        <f>sinBOC_2!H269</f>
        <v>6.308723908462995E-09</v>
      </c>
      <c r="I258" s="36">
        <f t="shared" si="22"/>
        <v>-82.00058478403925</v>
      </c>
      <c r="J258" s="41">
        <f t="shared" si="19"/>
        <v>5.735203553148179E-10</v>
      </c>
      <c r="L258" s="40">
        <f t="shared" si="24"/>
        <v>1.3750967506594105E-08</v>
      </c>
      <c r="M258" s="43">
        <f t="shared" si="23"/>
        <v>-78.61666744161514</v>
      </c>
    </row>
    <row r="259" spans="3:13" ht="12.75">
      <c r="C259" s="2">
        <f>sinBOC_1!B272</f>
        <v>50</v>
      </c>
      <c r="D259" s="26">
        <f>sinBOC_1!C272</f>
        <v>-5.1149999999999975</v>
      </c>
      <c r="E259" s="40">
        <f>sinBOC_1!G272</f>
        <v>1.584691044259439E-08</v>
      </c>
      <c r="F259" s="35">
        <f t="shared" si="21"/>
        <v>-78.00055396444503</v>
      </c>
      <c r="G259" s="41">
        <f t="shared" si="18"/>
        <v>1.4406282220540353E-08</v>
      </c>
      <c r="H259" s="42">
        <f>sinBOC_2!H270</f>
        <v>3.2869222719295985E-36</v>
      </c>
      <c r="I259" s="36">
        <f t="shared" si="22"/>
        <v>-354.83210565851806</v>
      </c>
      <c r="J259" s="41">
        <f t="shared" si="19"/>
        <v>2.988111156299636E-37</v>
      </c>
      <c r="L259" s="40">
        <f t="shared" si="24"/>
        <v>1.4406282220540353E-08</v>
      </c>
      <c r="M259" s="43">
        <f t="shared" si="23"/>
        <v>-78.41448081602728</v>
      </c>
    </row>
    <row r="260" spans="3:13" ht="12.75">
      <c r="C260" s="2">
        <f>sinBOC_1!B273</f>
        <v>49</v>
      </c>
      <c r="D260" s="26">
        <f>sinBOC_1!C273</f>
        <v>-5.012699999999998</v>
      </c>
      <c r="E260" s="40">
        <f>sinBOC_1!G273</f>
        <v>1.5702621426291122E-08</v>
      </c>
      <c r="F260" s="35">
        <f t="shared" si="21"/>
        <v>-78.04027839569214</v>
      </c>
      <c r="G260" s="41">
        <f t="shared" si="18"/>
        <v>1.4275110387537383E-08</v>
      </c>
      <c r="H260" s="42">
        <f>sinBOC_2!H271</f>
        <v>4.4893917937013775E-09</v>
      </c>
      <c r="I260" s="36">
        <f t="shared" si="22"/>
        <v>-83.4781249163163</v>
      </c>
      <c r="J260" s="41">
        <f t="shared" si="19"/>
        <v>4.0812652670012535E-10</v>
      </c>
      <c r="L260" s="40">
        <f t="shared" si="24"/>
        <v>1.4683236914237508E-08</v>
      </c>
      <c r="M260" s="43">
        <f t="shared" si="23"/>
        <v>-78.33178193804882</v>
      </c>
    </row>
    <row r="261" spans="3:13" ht="12.75">
      <c r="C261" s="2">
        <f>sinBOC_1!B274</f>
        <v>48</v>
      </c>
      <c r="D261" s="26">
        <f>sinBOC_1!C274</f>
        <v>-4.910399999999998</v>
      </c>
      <c r="E261" s="40">
        <f>sinBOC_1!G274</f>
        <v>1.4067840628861362E-08</v>
      </c>
      <c r="F261" s="35">
        <f t="shared" si="21"/>
        <v>-78.51772560343589</v>
      </c>
      <c r="G261" s="41">
        <f t="shared" si="18"/>
        <v>1.27889460262376E-08</v>
      </c>
      <c r="H261" s="42">
        <f>sinBOC_2!H272</f>
        <v>1.4067840628861514E-08</v>
      </c>
      <c r="I261" s="36">
        <f t="shared" si="22"/>
        <v>-78.51772560343585</v>
      </c>
      <c r="J261" s="41">
        <f t="shared" si="19"/>
        <v>1.2788946026237744E-09</v>
      </c>
      <c r="L261" s="40">
        <f t="shared" si="24"/>
        <v>1.4067840628861375E-08</v>
      </c>
      <c r="M261" s="43">
        <f t="shared" si="23"/>
        <v>-78.51772560343589</v>
      </c>
    </row>
    <row r="262" spans="3:13" ht="12.75">
      <c r="C262" s="2">
        <f>sinBOC_1!B275</f>
        <v>47</v>
      </c>
      <c r="D262" s="26">
        <f>sinBOC_1!C275</f>
        <v>-4.808099999999999</v>
      </c>
      <c r="E262" s="40">
        <f>sinBOC_1!G275</f>
        <v>1.1303486829859324E-08</v>
      </c>
      <c r="F262" s="35">
        <f t="shared" si="21"/>
        <v>-79.46787567367858</v>
      </c>
      <c r="G262" s="41">
        <f t="shared" si="18"/>
        <v>1.027589711805393E-08</v>
      </c>
      <c r="H262" s="42">
        <f>sinBOC_2!H273</f>
        <v>2.3401666421952754E-08</v>
      </c>
      <c r="I262" s="36">
        <f t="shared" si="22"/>
        <v>-76.30753215577455</v>
      </c>
      <c r="J262" s="41">
        <f t="shared" si="19"/>
        <v>2.127424220177524E-09</v>
      </c>
      <c r="L262" s="40">
        <f t="shared" si="24"/>
        <v>1.2403321338231454E-08</v>
      </c>
      <c r="M262" s="43">
        <f t="shared" si="23"/>
        <v>-79.06462004698861</v>
      </c>
    </row>
    <row r="263" spans="3:13" ht="12.75">
      <c r="C263" s="2">
        <f>sinBOC_1!B276</f>
        <v>46</v>
      </c>
      <c r="D263" s="26">
        <f>sinBOC_1!C276</f>
        <v>-4.705799999999999</v>
      </c>
      <c r="E263" s="40">
        <f>sinBOC_1!G276</f>
        <v>8.02046461657968E-09</v>
      </c>
      <c r="F263" s="35">
        <f t="shared" si="21"/>
        <v>-80.95800472791623</v>
      </c>
      <c r="G263" s="41">
        <f aca="true" t="shared" si="25" ref="G263:G326">p_1/100*E263</f>
        <v>7.2913314696178906E-09</v>
      </c>
      <c r="H263" s="42">
        <f>sinBOC_2!H274</f>
        <v>2.8732059714151032E-08</v>
      </c>
      <c r="I263" s="36">
        <f t="shared" si="22"/>
        <v>-75.41633239638873</v>
      </c>
      <c r="J263" s="41">
        <f aca="true" t="shared" si="26" ref="J263:J326">p_2/100*H263</f>
        <v>2.6120054285591854E-09</v>
      </c>
      <c r="L263" s="40">
        <f t="shared" si="24"/>
        <v>9.903336898177075E-09</v>
      </c>
      <c r="M263" s="43">
        <f t="shared" si="23"/>
        <v>-80.04218446585637</v>
      </c>
    </row>
    <row r="264" spans="3:13" ht="12.75">
      <c r="C264" s="2">
        <f>sinBOC_1!B277</f>
        <v>45</v>
      </c>
      <c r="D264" s="26">
        <f>sinBOC_1!C277</f>
        <v>-4.6034999999999995</v>
      </c>
      <c r="E264" s="40">
        <f>sinBOC_1!G277</f>
        <v>4.891021741541469E-09</v>
      </c>
      <c r="F264" s="35">
        <f aca="true" t="shared" si="27" ref="F264:F327">LOG10(E264)*10</f>
        <v>-83.10600406651116</v>
      </c>
      <c r="G264" s="41">
        <f t="shared" si="25"/>
        <v>4.446383401401335E-09</v>
      </c>
      <c r="H264" s="42">
        <f>sinBOC_2!H275</f>
        <v>2.8506963786123635E-08</v>
      </c>
      <c r="I264" s="36">
        <f aca="true" t="shared" si="28" ref="I264:I327">LOG10(H264)*10</f>
        <v>-75.4504903597539</v>
      </c>
      <c r="J264" s="41">
        <f t="shared" si="26"/>
        <v>2.591542162374877E-09</v>
      </c>
      <c r="L264" s="40">
        <f t="shared" si="24"/>
        <v>7.037925563776212E-09</v>
      </c>
      <c r="M264" s="43">
        <f aca="true" t="shared" si="29" ref="M264:M327">LOG10(L264)*10</f>
        <v>-81.52555330767692</v>
      </c>
    </row>
    <row r="265" spans="3:13" ht="12.75">
      <c r="C265" s="2">
        <f>sinBOC_1!B278</f>
        <v>44</v>
      </c>
      <c r="D265" s="26">
        <f>sinBOC_1!C278</f>
        <v>-4.5012</v>
      </c>
      <c r="E265" s="40">
        <f>sinBOC_1!G278</f>
        <v>2.4426092670113166E-09</v>
      </c>
      <c r="F265" s="35">
        <f t="shared" si="27"/>
        <v>-86.12145999564704</v>
      </c>
      <c r="G265" s="41">
        <f t="shared" si="25"/>
        <v>2.2205538791011968E-09</v>
      </c>
      <c r="H265" s="42">
        <f>sinBOC_2!H276</f>
        <v>2.334348236039168E-08</v>
      </c>
      <c r="I265" s="36">
        <f t="shared" si="28"/>
        <v>-76.31834355784673</v>
      </c>
      <c r="J265" s="41">
        <f t="shared" si="26"/>
        <v>2.122134760035608E-09</v>
      </c>
      <c r="L265" s="40">
        <f t="shared" si="24"/>
        <v>4.3426886391368045E-09</v>
      </c>
      <c r="M265" s="43">
        <f t="shared" si="29"/>
        <v>-83.62241307444636</v>
      </c>
    </row>
    <row r="266" spans="3:13" ht="12.75">
      <c r="C266" s="2">
        <f>sinBOC_1!B279</f>
        <v>43</v>
      </c>
      <c r="D266" s="26">
        <f>sinBOC_1!C279</f>
        <v>-4.3989</v>
      </c>
      <c r="E266" s="40">
        <f>sinBOC_1!G279</f>
        <v>9.101956602314529E-10</v>
      </c>
      <c r="F266" s="35">
        <f t="shared" si="27"/>
        <v>-90.40865239519613</v>
      </c>
      <c r="G266" s="41">
        <f t="shared" si="25"/>
        <v>8.274506002104117E-10</v>
      </c>
      <c r="H266" s="42">
        <f>sinBOC_2!H277</f>
        <v>1.5410289428230354E-08</v>
      </c>
      <c r="I266" s="36">
        <f t="shared" si="28"/>
        <v>-78.12189204506568</v>
      </c>
      <c r="J266" s="41">
        <f t="shared" si="26"/>
        <v>1.4009354025663962E-09</v>
      </c>
      <c r="L266" s="40">
        <f t="shared" si="24"/>
        <v>2.228386002776808E-09</v>
      </c>
      <c r="M266" s="43">
        <f t="shared" si="29"/>
        <v>-86.52009578150077</v>
      </c>
    </row>
    <row r="267" spans="3:13" ht="12.75">
      <c r="C267" s="2">
        <f>sinBOC_1!B280</f>
        <v>42</v>
      </c>
      <c r="D267" s="26">
        <f>sinBOC_1!C280</f>
        <v>-4.296600000000001</v>
      </c>
      <c r="E267" s="40">
        <f>sinBOC_1!G280</f>
        <v>2.0479317908445856E-10</v>
      </c>
      <c r="F267" s="35">
        <f t="shared" si="27"/>
        <v>-96.88684512224098</v>
      </c>
      <c r="G267" s="41">
        <f t="shared" si="25"/>
        <v>1.8617561734950776E-10</v>
      </c>
      <c r="H267" s="42">
        <f>sinBOC_2!H278</f>
        <v>7.471910292452655E-09</v>
      </c>
      <c r="I267" s="36">
        <f t="shared" si="28"/>
        <v>-81.26568350874145</v>
      </c>
      <c r="J267" s="41">
        <f t="shared" si="26"/>
        <v>6.792645720411508E-10</v>
      </c>
      <c r="L267" s="40">
        <f t="shared" si="24"/>
        <v>8.654401893906585E-10</v>
      </c>
      <c r="M267" s="43">
        <f t="shared" si="29"/>
        <v>-90.62762940862136</v>
      </c>
    </row>
    <row r="268" spans="3:13" ht="12.75">
      <c r="C268" s="2">
        <f>sinBOC_1!B281</f>
        <v>41</v>
      </c>
      <c r="D268" s="26">
        <f>sinBOC_1!C281</f>
        <v>-4.194300000000001</v>
      </c>
      <c r="E268" s="40">
        <f>sinBOC_1!G281</f>
        <v>1.4113887916309285E-11</v>
      </c>
      <c r="F268" s="35">
        <f t="shared" si="27"/>
        <v>-108.50353335783964</v>
      </c>
      <c r="G268" s="41">
        <f t="shared" si="25"/>
        <v>1.2830807196644804E-11</v>
      </c>
      <c r="H268" s="42">
        <f>sinBOC_2!H279</f>
        <v>1.9085029813142426E-09</v>
      </c>
      <c r="I268" s="36">
        <f t="shared" si="28"/>
        <v>-87.19307157293444</v>
      </c>
      <c r="J268" s="41">
        <f t="shared" si="26"/>
        <v>1.7350027102856756E-10</v>
      </c>
      <c r="L268" s="40">
        <f t="shared" si="24"/>
        <v>1.8633107822521236E-10</v>
      </c>
      <c r="M268" s="43">
        <f t="shared" si="29"/>
        <v>-97.29714702934884</v>
      </c>
    </row>
    <row r="269" spans="3:13" ht="12.75">
      <c r="C269" s="2">
        <f>sinBOC_1!B282</f>
        <v>40</v>
      </c>
      <c r="D269" s="26">
        <f>sinBOC_1!C282</f>
        <v>-4.092000000000001</v>
      </c>
      <c r="E269" s="40">
        <f>sinBOC_1!G282</f>
        <v>8.485376818035137E-67</v>
      </c>
      <c r="F269" s="35">
        <f t="shared" si="27"/>
        <v>-660.7132886679833</v>
      </c>
      <c r="G269" s="41">
        <f t="shared" si="25"/>
        <v>7.713978925486488E-67</v>
      </c>
      <c r="H269" s="42">
        <f>sinBOC_2!H280</f>
        <v>4.3484966126302386E-37</v>
      </c>
      <c r="I269" s="36">
        <f t="shared" si="28"/>
        <v>-363.61660863893695</v>
      </c>
      <c r="J269" s="41">
        <f t="shared" si="26"/>
        <v>3.9531787387547635E-38</v>
      </c>
      <c r="L269" s="40">
        <f t="shared" si="24"/>
        <v>3.9531787387547635E-38</v>
      </c>
      <c r="M269" s="43">
        <f t="shared" si="29"/>
        <v>-374.0305354905192</v>
      </c>
    </row>
    <row r="270" spans="3:13" ht="12.75">
      <c r="C270" s="2">
        <f>sinBOC_1!B283</f>
        <v>39</v>
      </c>
      <c r="D270" s="26">
        <f>sinBOC_1!C283</f>
        <v>-3.9897000000000014</v>
      </c>
      <c r="E270" s="40">
        <f>sinBOC_1!G283</f>
        <v>1.5598583555104232E-11</v>
      </c>
      <c r="F270" s="35">
        <f t="shared" si="27"/>
        <v>-108.06914836397536</v>
      </c>
      <c r="G270" s="41">
        <f t="shared" si="25"/>
        <v>1.4180530504640211E-11</v>
      </c>
      <c r="H270" s="42">
        <f>sinBOC_2!H281</f>
        <v>1.655851953089617E-09</v>
      </c>
      <c r="I270" s="36">
        <f t="shared" si="28"/>
        <v>-87.80978495347306</v>
      </c>
      <c r="J270" s="41">
        <f t="shared" si="26"/>
        <v>1.5053199573541978E-10</v>
      </c>
      <c r="L270" s="40">
        <f t="shared" si="24"/>
        <v>1.6471252624005998E-10</v>
      </c>
      <c r="M270" s="43">
        <f t="shared" si="29"/>
        <v>-97.8327337186804</v>
      </c>
    </row>
    <row r="271" spans="3:13" ht="12.75">
      <c r="C271" s="2">
        <f>sinBOC_1!B284</f>
        <v>38</v>
      </c>
      <c r="D271" s="26">
        <f>sinBOC_1!C284</f>
        <v>-3.8874000000000013</v>
      </c>
      <c r="E271" s="40">
        <f>sinBOC_1!G284</f>
        <v>2.50176709075462E-10</v>
      </c>
      <c r="F271" s="35">
        <f t="shared" si="27"/>
        <v>-96.01753124661938</v>
      </c>
      <c r="G271" s="41">
        <f t="shared" si="25"/>
        <v>2.2743337188678365E-10</v>
      </c>
      <c r="H271" s="42">
        <f>sinBOC_2!H282</f>
        <v>5.619013475777834E-09</v>
      </c>
      <c r="I271" s="36">
        <f t="shared" si="28"/>
        <v>-82.50339926358751</v>
      </c>
      <c r="J271" s="41">
        <f t="shared" si="26"/>
        <v>5.108194068888942E-10</v>
      </c>
      <c r="L271" s="40">
        <f t="shared" si="24"/>
        <v>7.382527787756778E-10</v>
      </c>
      <c r="M271" s="43">
        <f t="shared" si="29"/>
        <v>-91.31794909679955</v>
      </c>
    </row>
    <row r="272" spans="3:13" ht="12.75">
      <c r="C272" s="2">
        <f>sinBOC_1!B285</f>
        <v>37</v>
      </c>
      <c r="D272" s="26">
        <f>sinBOC_1!C285</f>
        <v>-3.7851000000000012</v>
      </c>
      <c r="E272" s="40">
        <f>sinBOC_1!G285</f>
        <v>1.2293292737530423E-09</v>
      </c>
      <c r="F272" s="35">
        <f t="shared" si="27"/>
        <v>-89.10331776494439</v>
      </c>
      <c r="G272" s="41">
        <f t="shared" si="25"/>
        <v>1.1175720670482203E-09</v>
      </c>
      <c r="H272" s="42">
        <f>sinBOC_2!H283</f>
        <v>1.0024618140736115E-08</v>
      </c>
      <c r="I272" s="36">
        <f t="shared" si="28"/>
        <v>-79.98932161603513</v>
      </c>
      <c r="J272" s="41">
        <f t="shared" si="26"/>
        <v>9.113289218851016E-10</v>
      </c>
      <c r="L272" s="40">
        <f t="shared" si="24"/>
        <v>2.028900988933322E-09</v>
      </c>
      <c r="M272" s="43">
        <f t="shared" si="29"/>
        <v>-86.92739146169757</v>
      </c>
    </row>
    <row r="273" spans="3:13" ht="12.75">
      <c r="C273" s="2">
        <f>sinBOC_1!B286</f>
        <v>36</v>
      </c>
      <c r="D273" s="26">
        <f>sinBOC_1!C286</f>
        <v>-3.682800000000001</v>
      </c>
      <c r="E273" s="40">
        <f>sinBOC_1!G286</f>
        <v>3.6488360655353767E-09</v>
      </c>
      <c r="F273" s="35">
        <f t="shared" si="27"/>
        <v>-84.3784564812691</v>
      </c>
      <c r="G273" s="41">
        <f t="shared" si="25"/>
        <v>3.3171236959412515E-09</v>
      </c>
      <c r="H273" s="42">
        <f>sinBOC_2!H284</f>
        <v>1.3095141302995804E-08</v>
      </c>
      <c r="I273" s="36">
        <f t="shared" si="28"/>
        <v>-78.82889810963052</v>
      </c>
      <c r="J273" s="41">
        <f t="shared" si="26"/>
        <v>1.1904673911814371E-09</v>
      </c>
      <c r="L273" s="40">
        <f t="shared" si="24"/>
        <v>4.507591087122689E-09</v>
      </c>
      <c r="M273" s="43">
        <f t="shared" si="29"/>
        <v>-83.46055488513478</v>
      </c>
    </row>
    <row r="274" spans="3:13" ht="12.75">
      <c r="C274" s="2">
        <f>sinBOC_1!B287</f>
        <v>35</v>
      </c>
      <c r="D274" s="26">
        <f>sinBOC_1!C287</f>
        <v>-3.580500000000001</v>
      </c>
      <c r="E274" s="40">
        <f>sinBOC_1!G287</f>
        <v>8.08515838907868E-09</v>
      </c>
      <c r="F274" s="35">
        <f t="shared" si="27"/>
        <v>-80.92311467800984</v>
      </c>
      <c r="G274" s="41">
        <f t="shared" si="25"/>
        <v>7.350143990071527E-09</v>
      </c>
      <c r="H274" s="42">
        <f>sinBOC_2!H285</f>
        <v>1.3731803678429057E-08</v>
      </c>
      <c r="I274" s="36">
        <f t="shared" si="28"/>
        <v>-78.62272414246027</v>
      </c>
      <c r="J274" s="41">
        <f t="shared" si="26"/>
        <v>1.2483457889480965E-09</v>
      </c>
      <c r="L274" s="40">
        <f aca="true" t="shared" si="30" ref="L274:L337">G274+J274</f>
        <v>8.598489779019623E-09</v>
      </c>
      <c r="M274" s="43">
        <f t="shared" si="29"/>
        <v>-80.65577820644063</v>
      </c>
    </row>
    <row r="275" spans="3:13" ht="12.75">
      <c r="C275" s="2">
        <f>sinBOC_1!B288</f>
        <v>34</v>
      </c>
      <c r="D275" s="26">
        <f>sinBOC_1!C288</f>
        <v>-3.478200000000001</v>
      </c>
      <c r="E275" s="40">
        <f>sinBOC_1!G288</f>
        <v>1.4681058069794571E-08</v>
      </c>
      <c r="F275" s="35">
        <f t="shared" si="27"/>
        <v>-78.33242643512988</v>
      </c>
      <c r="G275" s="41">
        <f t="shared" si="25"/>
        <v>1.3346416427085974E-08</v>
      </c>
      <c r="H275" s="42">
        <f>sinBOC_2!H286</f>
        <v>1.1817919276321134E-08</v>
      </c>
      <c r="I275" s="36">
        <f t="shared" si="28"/>
        <v>-79.2745898084544</v>
      </c>
      <c r="J275" s="41">
        <f t="shared" si="26"/>
        <v>1.0743562978473763E-09</v>
      </c>
      <c r="L275" s="40">
        <f t="shared" si="30"/>
        <v>1.442077272493335E-08</v>
      </c>
      <c r="M275" s="43">
        <f t="shared" si="29"/>
        <v>-78.41011467689873</v>
      </c>
    </row>
    <row r="276" spans="3:13" ht="12.75">
      <c r="C276" s="2">
        <f>sinBOC_1!B289</f>
        <v>33</v>
      </c>
      <c r="D276" s="26">
        <f>sinBOC_1!C289</f>
        <v>-3.375900000000001</v>
      </c>
      <c r="E276" s="40">
        <f>sinBOC_1!G289</f>
        <v>2.2928744175536495E-08</v>
      </c>
      <c r="F276" s="35">
        <f t="shared" si="27"/>
        <v>-76.39619731252198</v>
      </c>
      <c r="G276" s="41">
        <f t="shared" si="25"/>
        <v>2.084431288685136E-08</v>
      </c>
      <c r="H276" s="42">
        <f>sinBOC_2!H287</f>
        <v>8.160452270532172E-09</v>
      </c>
      <c r="I276" s="36">
        <f t="shared" si="28"/>
        <v>-80.88285771006754</v>
      </c>
      <c r="J276" s="41">
        <f t="shared" si="26"/>
        <v>7.418592973211068E-10</v>
      </c>
      <c r="L276" s="40">
        <f t="shared" si="30"/>
        <v>2.1586172184172466E-08</v>
      </c>
      <c r="M276" s="43">
        <f t="shared" si="29"/>
        <v>-76.65824363069996</v>
      </c>
    </row>
    <row r="277" spans="3:13" ht="12.75">
      <c r="C277" s="2">
        <f>sinBOC_1!B290</f>
        <v>32</v>
      </c>
      <c r="D277" s="26">
        <f>sinBOC_1!C290</f>
        <v>-3.273600000000001</v>
      </c>
      <c r="E277" s="40">
        <f>sinBOC_1!G290</f>
        <v>3.1652641414938035E-08</v>
      </c>
      <c r="F277" s="35">
        <f t="shared" si="27"/>
        <v>-74.99590042232226</v>
      </c>
      <c r="G277" s="41">
        <f t="shared" si="25"/>
        <v>2.8775128559034578E-08</v>
      </c>
      <c r="H277" s="42">
        <f>sinBOC_2!H288</f>
        <v>4.1218023336324774E-09</v>
      </c>
      <c r="I277" s="36">
        <f t="shared" si="28"/>
        <v>-83.84912839211597</v>
      </c>
      <c r="J277" s="41">
        <f t="shared" si="26"/>
        <v>3.7470930305749806E-10</v>
      </c>
      <c r="L277" s="40">
        <f t="shared" si="30"/>
        <v>2.9149837862092075E-08</v>
      </c>
      <c r="M277" s="43">
        <f t="shared" si="29"/>
        <v>-75.35363856541144</v>
      </c>
    </row>
    <row r="278" spans="3:13" ht="12.75">
      <c r="C278" s="2">
        <f>sinBOC_1!B291</f>
        <v>31</v>
      </c>
      <c r="D278" s="26">
        <f>sinBOC_1!C291</f>
        <v>-3.171300000000001</v>
      </c>
      <c r="E278" s="40">
        <f>sinBOC_1!G291</f>
        <v>3.923204375080644E-08</v>
      </c>
      <c r="F278" s="35">
        <f t="shared" si="27"/>
        <v>-74.06359067180732</v>
      </c>
      <c r="G278" s="41">
        <f t="shared" si="25"/>
        <v>3.566549431891494E-08</v>
      </c>
      <c r="H278" s="42">
        <f>sinBOC_2!H289</f>
        <v>1.0928636174461319E-09</v>
      </c>
      <c r="I278" s="36">
        <f t="shared" si="28"/>
        <v>-89.61434031907751</v>
      </c>
      <c r="J278" s="41">
        <f t="shared" si="26"/>
        <v>9.935123794964838E-11</v>
      </c>
      <c r="L278" s="40">
        <f t="shared" si="30"/>
        <v>3.576484555686459E-08</v>
      </c>
      <c r="M278" s="43">
        <f t="shared" si="29"/>
        <v>-74.46543646026969</v>
      </c>
    </row>
    <row r="279" spans="3:13" ht="12.75">
      <c r="C279" s="2">
        <f>sinBOC_1!B292</f>
        <v>30</v>
      </c>
      <c r="D279" s="26">
        <f>sinBOC_1!C292</f>
        <v>-3.069000000000001</v>
      </c>
      <c r="E279" s="40">
        <f>sinBOC_1!G292</f>
        <v>4.401919567387321E-08</v>
      </c>
      <c r="F279" s="35">
        <f t="shared" si="27"/>
        <v>-73.56357897211791</v>
      </c>
      <c r="G279" s="41">
        <f t="shared" si="25"/>
        <v>4.001745061261201E-08</v>
      </c>
      <c r="H279" s="42">
        <f>sinBOC_2!H290</f>
        <v>1.116470135969845E-37</v>
      </c>
      <c r="I279" s="36">
        <f t="shared" si="28"/>
        <v>-369.52152889213204</v>
      </c>
      <c r="J279" s="41">
        <f t="shared" si="26"/>
        <v>1.0149728508816776E-38</v>
      </c>
      <c r="L279" s="40">
        <f t="shared" si="30"/>
        <v>4.001745061261201E-08</v>
      </c>
      <c r="M279" s="43">
        <f t="shared" si="29"/>
        <v>-73.97750582370016</v>
      </c>
    </row>
    <row r="280" spans="3:13" ht="12.75">
      <c r="C280" s="2">
        <f>sinBOC_1!B293</f>
        <v>29</v>
      </c>
      <c r="D280" s="26">
        <f>sinBOC_1!C293</f>
        <v>-2.966700000000001</v>
      </c>
      <c r="E280" s="40">
        <f>sinBOC_1!G293</f>
        <v>4.4829957246759876E-08</v>
      </c>
      <c r="F280" s="35">
        <f t="shared" si="27"/>
        <v>-73.48431675310097</v>
      </c>
      <c r="G280" s="41">
        <f t="shared" si="25"/>
        <v>4.0754506587963524E-08</v>
      </c>
      <c r="H280" s="42">
        <f>sinBOC_2!H291</f>
        <v>1.0127292336280036E-09</v>
      </c>
      <c r="I280" s="36">
        <f t="shared" si="28"/>
        <v>-89.94506653415401</v>
      </c>
      <c r="J280" s="41">
        <f t="shared" si="26"/>
        <v>9.206629396618217E-11</v>
      </c>
      <c r="L280" s="40">
        <f t="shared" si="30"/>
        <v>4.084657288192971E-08</v>
      </c>
      <c r="M280" s="43">
        <f t="shared" si="29"/>
        <v>-73.88844375873406</v>
      </c>
    </row>
    <row r="281" spans="3:13" ht="12.75">
      <c r="C281" s="2">
        <f>sinBOC_1!B294</f>
        <v>28</v>
      </c>
      <c r="D281" s="26">
        <f>sinBOC_1!C294</f>
        <v>-2.8644000000000007</v>
      </c>
      <c r="E281" s="40">
        <f>sinBOC_1!G294</f>
        <v>4.1342225521551924E-08</v>
      </c>
      <c r="F281" s="35">
        <f t="shared" si="27"/>
        <v>-73.83606148276851</v>
      </c>
      <c r="G281" s="41">
        <f t="shared" si="25"/>
        <v>3.758384138322902E-08</v>
      </c>
      <c r="H281" s="42">
        <f>sinBOC_2!H292</f>
        <v>3.5385130601747473E-09</v>
      </c>
      <c r="I281" s="36">
        <f t="shared" si="28"/>
        <v>-84.51179197133371</v>
      </c>
      <c r="J281" s="41">
        <f t="shared" si="26"/>
        <v>3.216830054704317E-10</v>
      </c>
      <c r="L281" s="40">
        <f t="shared" si="30"/>
        <v>3.790552438869945E-08</v>
      </c>
      <c r="M281" s="43">
        <f t="shared" si="29"/>
        <v>-74.21297490910877</v>
      </c>
    </row>
    <row r="282" spans="3:13" ht="12.75">
      <c r="C282" s="2">
        <f>sinBOC_1!B295</f>
        <v>27</v>
      </c>
      <c r="D282" s="26">
        <f>sinBOC_1!C295</f>
        <v>-2.7621000000000007</v>
      </c>
      <c r="E282" s="40">
        <f>sinBOC_1!G295</f>
        <v>3.425158080543123E-08</v>
      </c>
      <c r="F282" s="35">
        <f t="shared" si="27"/>
        <v>-74.65319379814395</v>
      </c>
      <c r="G282" s="41">
        <f t="shared" si="25"/>
        <v>3.1137800732210206E-08</v>
      </c>
      <c r="H282" s="42">
        <f>sinBOC_2!H293</f>
        <v>6.486496425171211E-09</v>
      </c>
      <c r="I282" s="36">
        <f t="shared" si="28"/>
        <v>-81.87989816923859</v>
      </c>
      <c r="J282" s="41">
        <f t="shared" si="26"/>
        <v>5.89681493197383E-10</v>
      </c>
      <c r="L282" s="40">
        <f t="shared" si="30"/>
        <v>3.172748222540759E-08</v>
      </c>
      <c r="M282" s="43">
        <f t="shared" si="29"/>
        <v>-74.98564390521626</v>
      </c>
    </row>
    <row r="283" spans="3:13" ht="12.75">
      <c r="C283" s="2">
        <f>sinBOC_1!B296</f>
        <v>26</v>
      </c>
      <c r="D283" s="26">
        <f>sinBOC_1!C296</f>
        <v>-2.6598000000000006</v>
      </c>
      <c r="E283" s="40">
        <f>sinBOC_1!G296</f>
        <v>2.510547800100983E-08</v>
      </c>
      <c r="F283" s="35">
        <f t="shared" si="27"/>
        <v>-76.0023150537011</v>
      </c>
      <c r="G283" s="41">
        <f t="shared" si="25"/>
        <v>2.2823161819099846E-08</v>
      </c>
      <c r="H283" s="42">
        <f>sinBOC_2!H294</f>
        <v>8.690184456200768E-09</v>
      </c>
      <c r="I283" s="36">
        <f t="shared" si="28"/>
        <v>-80.6097100520151</v>
      </c>
      <c r="J283" s="41">
        <f t="shared" si="26"/>
        <v>7.900167687455247E-10</v>
      </c>
      <c r="L283" s="40">
        <f t="shared" si="30"/>
        <v>2.361317858784537E-08</v>
      </c>
      <c r="M283" s="43">
        <f t="shared" si="29"/>
        <v>-76.26845548277221</v>
      </c>
    </row>
    <row r="284" spans="2:13" ht="12.75">
      <c r="B284" s="26">
        <f aca="true" t="shared" si="31" ref="B284:B307">B285+D284</f>
        <v>1542.1724999999997</v>
      </c>
      <c r="C284" s="2">
        <f>sinBOC_1!B297</f>
        <v>25</v>
      </c>
      <c r="D284" s="26">
        <f>sinBOC_1!C297</f>
        <v>-2.5575000000000006</v>
      </c>
      <c r="E284" s="40">
        <f>sinBOC_1!G297</f>
        <v>1.5846910442594436E-08</v>
      </c>
      <c r="F284" s="35">
        <f t="shared" si="27"/>
        <v>-78.00055396444502</v>
      </c>
      <c r="G284" s="41">
        <f t="shared" si="25"/>
        <v>1.4406282220540396E-08</v>
      </c>
      <c r="H284" s="42">
        <f>sinBOC_2!H295</f>
        <v>9.330513595034115E-09</v>
      </c>
      <c r="I284" s="36">
        <f t="shared" si="28"/>
        <v>-80.30094449999454</v>
      </c>
      <c r="J284" s="41">
        <f t="shared" si="26"/>
        <v>8.482285086394653E-10</v>
      </c>
      <c r="L284" s="40">
        <f t="shared" si="30"/>
        <v>1.5254510729179863E-08</v>
      </c>
      <c r="M284" s="43">
        <f t="shared" si="29"/>
        <v>-78.16601717292302</v>
      </c>
    </row>
    <row r="285" spans="2:13" ht="12.75">
      <c r="B285" s="26">
        <f t="shared" si="31"/>
        <v>1544.7299999999996</v>
      </c>
      <c r="C285" s="2">
        <f>sinBOC_1!B298</f>
        <v>24</v>
      </c>
      <c r="D285" s="26">
        <f>sinBOC_1!C298</f>
        <v>-2.4552000000000005</v>
      </c>
      <c r="E285" s="40">
        <f>sinBOC_1!G298</f>
        <v>8.20988114745474E-09</v>
      </c>
      <c r="F285" s="35">
        <f t="shared" si="27"/>
        <v>-80.8566313001554</v>
      </c>
      <c r="G285" s="41">
        <f t="shared" si="25"/>
        <v>7.463528315867945E-09</v>
      </c>
      <c r="H285" s="42">
        <f>sinBOC_2!H296</f>
        <v>8.209881147454722E-09</v>
      </c>
      <c r="I285" s="36">
        <f t="shared" si="28"/>
        <v>-80.8566313001554</v>
      </c>
      <c r="J285" s="41">
        <f t="shared" si="26"/>
        <v>7.463528315867932E-10</v>
      </c>
      <c r="L285" s="40">
        <f t="shared" si="30"/>
        <v>8.209881147454739E-09</v>
      </c>
      <c r="M285" s="43">
        <f t="shared" si="29"/>
        <v>-80.8566313001554</v>
      </c>
    </row>
    <row r="286" spans="2:13" ht="12.75">
      <c r="B286" s="26">
        <f t="shared" si="31"/>
        <v>1547.1851999999997</v>
      </c>
      <c r="C286" s="2">
        <f>sinBOC_1!B299</f>
        <v>23</v>
      </c>
      <c r="D286" s="26">
        <f>sinBOC_1!C299</f>
        <v>-2.3529000000000004</v>
      </c>
      <c r="E286" s="40">
        <f>sinBOC_1!G299</f>
        <v>3.181383319032043E-09</v>
      </c>
      <c r="F286" s="35">
        <f t="shared" si="27"/>
        <v>-84.97384000395627</v>
      </c>
      <c r="G286" s="41">
        <f t="shared" si="25"/>
        <v>2.8921666536654934E-09</v>
      </c>
      <c r="H286" s="42">
        <f>sinBOC_2!H297</f>
        <v>5.788324385504835E-09</v>
      </c>
      <c r="I286" s="36">
        <f t="shared" si="28"/>
        <v>-82.3744713842253</v>
      </c>
      <c r="J286" s="41">
        <f t="shared" si="26"/>
        <v>5.26211307773167E-10</v>
      </c>
      <c r="L286" s="40">
        <f t="shared" si="30"/>
        <v>3.4183779614386606E-09</v>
      </c>
      <c r="M286" s="43">
        <f t="shared" si="29"/>
        <v>-84.66179920113758</v>
      </c>
    </row>
    <row r="287" spans="2:13" ht="12.75">
      <c r="B287" s="26">
        <f t="shared" si="31"/>
        <v>1549.5380999999998</v>
      </c>
      <c r="C287" s="2">
        <f>sinBOC_1!B300</f>
        <v>22</v>
      </c>
      <c r="D287" s="26">
        <f>sinBOC_1!C300</f>
        <v>-2.2506000000000004</v>
      </c>
      <c r="E287" s="40">
        <f>sinBOC_1!G300</f>
        <v>7.463949750102922E-10</v>
      </c>
      <c r="F287" s="35">
        <f t="shared" si="27"/>
        <v>-91.27031293072713</v>
      </c>
      <c r="G287" s="41">
        <f t="shared" si="25"/>
        <v>6.785408863729929E-10</v>
      </c>
      <c r="H287" s="42">
        <f>sinBOC_2!H298</f>
        <v>2.9816135572095126E-09</v>
      </c>
      <c r="I287" s="36">
        <f t="shared" si="28"/>
        <v>-85.25548645540005</v>
      </c>
      <c r="J287" s="41">
        <f t="shared" si="26"/>
        <v>2.7105577792813757E-10</v>
      </c>
      <c r="L287" s="40">
        <f t="shared" si="30"/>
        <v>9.495966643011304E-10</v>
      </c>
      <c r="M287" s="43">
        <f t="shared" si="29"/>
        <v>-90.22460819620184</v>
      </c>
    </row>
    <row r="288" spans="2:13" ht="12.75">
      <c r="B288" s="26">
        <f t="shared" si="31"/>
        <v>1551.7886999999998</v>
      </c>
      <c r="C288" s="2">
        <f>sinBOC_1!B301</f>
        <v>21</v>
      </c>
      <c r="D288" s="26">
        <f>sinBOC_1!C301</f>
        <v>-2.1483000000000003</v>
      </c>
      <c r="E288" s="40">
        <f>sinBOC_1!G301</f>
        <v>5.379919634311893E-11</v>
      </c>
      <c r="F288" s="35">
        <f t="shared" si="27"/>
        <v>-102.6922421181234</v>
      </c>
      <c r="G288" s="41">
        <f t="shared" si="25"/>
        <v>4.89083603119263E-11</v>
      </c>
      <c r="H288" s="42">
        <f>sinBOC_2!H299</f>
        <v>8.053587656434502E-10</v>
      </c>
      <c r="I288" s="36">
        <f t="shared" si="28"/>
        <v>-90.94010610030236</v>
      </c>
      <c r="J288" s="41">
        <f t="shared" si="26"/>
        <v>7.321443324031368E-11</v>
      </c>
      <c r="L288" s="40">
        <f t="shared" si="30"/>
        <v>1.2212279355223999E-10</v>
      </c>
      <c r="M288" s="43">
        <f t="shared" si="29"/>
        <v>-99.13203269797168</v>
      </c>
    </row>
    <row r="289" spans="2:13" ht="12.75">
      <c r="B289" s="26">
        <f t="shared" si="31"/>
        <v>1553.937</v>
      </c>
      <c r="C289" s="2">
        <f>sinBOC_1!B302</f>
        <v>20</v>
      </c>
      <c r="D289" s="26">
        <f>sinBOC_1!C302</f>
        <v>-2.0460000000000003</v>
      </c>
      <c r="E289" s="40">
        <f>sinBOC_1!G302</f>
        <v>1.0591325135710207E-69</v>
      </c>
      <c r="F289" s="35">
        <f t="shared" si="27"/>
        <v>-689.7504969965423</v>
      </c>
      <c r="G289" s="41">
        <f t="shared" si="25"/>
        <v>9.628477396100188E-70</v>
      </c>
      <c r="H289" s="42">
        <f>sinBOC_2!H300</f>
        <v>3.4140211393400885E-39</v>
      </c>
      <c r="I289" s="36">
        <f t="shared" si="28"/>
        <v>-384.66733794096996</v>
      </c>
      <c r="J289" s="41">
        <f t="shared" si="26"/>
        <v>3.103655581218263E-40</v>
      </c>
      <c r="L289" s="40">
        <f t="shared" si="30"/>
        <v>3.103655581218263E-40</v>
      </c>
      <c r="M289" s="43">
        <f t="shared" si="29"/>
        <v>-395.0812647925522</v>
      </c>
    </row>
    <row r="290" spans="2:13" ht="12.75">
      <c r="B290" s="26">
        <f t="shared" si="31"/>
        <v>1555.983</v>
      </c>
      <c r="C290" s="2">
        <f>sinBOC_1!B303</f>
        <v>19</v>
      </c>
      <c r="D290" s="26">
        <f>sinBOC_1!C303</f>
        <v>-1.9437000000000002</v>
      </c>
      <c r="E290" s="40">
        <f>sinBOC_1!G303</f>
        <v>6.572145592053959E-11</v>
      </c>
      <c r="F290" s="35">
        <f t="shared" si="27"/>
        <v>-101.82292824250172</v>
      </c>
      <c r="G290" s="41">
        <f t="shared" si="25"/>
        <v>5.974677810958144E-11</v>
      </c>
      <c r="H290" s="42">
        <f>sinBOC_2!H301</f>
        <v>7.723442899447541E-10</v>
      </c>
      <c r="I290" s="36">
        <f t="shared" si="28"/>
        <v>-91.12189059908373</v>
      </c>
      <c r="J290" s="41">
        <f t="shared" si="26"/>
        <v>7.021311726770494E-11</v>
      </c>
      <c r="L290" s="40">
        <f t="shared" si="30"/>
        <v>1.2995989537728636E-10</v>
      </c>
      <c r="M290" s="43">
        <f t="shared" si="29"/>
        <v>-98.86190646950674</v>
      </c>
    </row>
    <row r="291" spans="2:13" ht="12.75">
      <c r="B291" s="26">
        <f t="shared" si="31"/>
        <v>1557.9267</v>
      </c>
      <c r="C291" s="2">
        <f>sinBOC_1!B304</f>
        <v>18</v>
      </c>
      <c r="D291" s="26">
        <f>sinBOC_1!C304</f>
        <v>-1.8414000000000001</v>
      </c>
      <c r="E291" s="40">
        <f>sinBOC_1!G304</f>
        <v>1.1149850861264711E-09</v>
      </c>
      <c r="F291" s="35">
        <f t="shared" si="27"/>
        <v>-89.52730941634918</v>
      </c>
      <c r="G291" s="41">
        <f t="shared" si="25"/>
        <v>1.013622805569519E-09</v>
      </c>
      <c r="H291" s="42">
        <f>sinBOC_2!H302</f>
        <v>2.7418818885725352E-09</v>
      </c>
      <c r="I291" s="36">
        <f t="shared" si="28"/>
        <v>-85.61951257148985</v>
      </c>
      <c r="J291" s="41">
        <f t="shared" si="26"/>
        <v>2.4926198987023056E-10</v>
      </c>
      <c r="L291" s="40">
        <f t="shared" si="30"/>
        <v>1.2628847954397495E-09</v>
      </c>
      <c r="M291" s="43">
        <f t="shared" si="29"/>
        <v>-88.98636265427895</v>
      </c>
    </row>
    <row r="292" spans="2:13" ht="12.75">
      <c r="B292" s="26">
        <f t="shared" si="31"/>
        <v>1559.7681</v>
      </c>
      <c r="C292" s="2">
        <f>sinBOC_1!B305</f>
        <v>17</v>
      </c>
      <c r="D292" s="26">
        <f>sinBOC_1!C305</f>
        <v>-1.7391</v>
      </c>
      <c r="E292" s="40">
        <f>sinBOC_1!G305</f>
        <v>5.823362545909796E-09</v>
      </c>
      <c r="F292" s="35">
        <f t="shared" si="27"/>
        <v>-82.34826171116994</v>
      </c>
      <c r="G292" s="41">
        <f t="shared" si="25"/>
        <v>5.293965950827087E-09</v>
      </c>
      <c r="H292" s="42">
        <f>sinBOC_2!H303</f>
        <v>5.103102255043333E-09</v>
      </c>
      <c r="I292" s="36">
        <f t="shared" si="28"/>
        <v>-82.92165729266017</v>
      </c>
      <c r="J292" s="41">
        <f t="shared" si="26"/>
        <v>4.6391838682212134E-10</v>
      </c>
      <c r="L292" s="40">
        <f t="shared" si="30"/>
        <v>5.757884337649209E-09</v>
      </c>
      <c r="M292" s="43">
        <f t="shared" si="29"/>
        <v>-82.39737063324769</v>
      </c>
    </row>
    <row r="293" spans="2:13" ht="12.75">
      <c r="B293" s="26">
        <f t="shared" si="31"/>
        <v>1561.5072</v>
      </c>
      <c r="C293" s="2">
        <f>sinBOC_1!B306</f>
        <v>16</v>
      </c>
      <c r="D293" s="26">
        <f>sinBOC_1!C306</f>
        <v>-1.6368</v>
      </c>
      <c r="E293" s="40">
        <f>sinBOC_1!G306</f>
        <v>1.847223258177306E-08</v>
      </c>
      <c r="F293" s="35">
        <f t="shared" si="27"/>
        <v>-77.3348061190418</v>
      </c>
      <c r="G293" s="41">
        <f t="shared" si="25"/>
        <v>1.6792938710702783E-08</v>
      </c>
      <c r="H293" s="42">
        <f>sinBOC_2!H304</f>
        <v>6.936870411677702E-09</v>
      </c>
      <c r="I293" s="36">
        <f t="shared" si="28"/>
        <v>-81.58836418520357</v>
      </c>
      <c r="J293" s="41">
        <f t="shared" si="26"/>
        <v>6.306245828797913E-10</v>
      </c>
      <c r="L293" s="40">
        <f t="shared" si="30"/>
        <v>1.7423563293582573E-08</v>
      </c>
      <c r="M293" s="43">
        <f t="shared" si="29"/>
        <v>-77.58863022664293</v>
      </c>
    </row>
    <row r="294" spans="2:13" ht="12.75">
      <c r="B294" s="26">
        <f t="shared" si="31"/>
        <v>1563.144</v>
      </c>
      <c r="C294" s="2">
        <f>sinBOC_1!B307</f>
        <v>15</v>
      </c>
      <c r="D294" s="26">
        <f>sinBOC_1!C307</f>
        <v>-1.5345</v>
      </c>
      <c r="E294" s="40">
        <f>sinBOC_1!G307</f>
        <v>4.401919567387326E-08</v>
      </c>
      <c r="F294" s="35">
        <f t="shared" si="27"/>
        <v>-73.56357897211791</v>
      </c>
      <c r="G294" s="41">
        <f t="shared" si="25"/>
        <v>4.001745061261205E-08</v>
      </c>
      <c r="H294" s="42">
        <f>sinBOC_2!H305</f>
        <v>7.552499968126505E-09</v>
      </c>
      <c r="I294" s="36">
        <f t="shared" si="28"/>
        <v>-81.21909267887517</v>
      </c>
      <c r="J294" s="41">
        <f t="shared" si="26"/>
        <v>6.865909061933189E-10</v>
      </c>
      <c r="L294" s="40">
        <f t="shared" si="30"/>
        <v>4.070404151880537E-08</v>
      </c>
      <c r="M294" s="43">
        <f t="shared" si="29"/>
        <v>-73.90362467379813</v>
      </c>
    </row>
    <row r="295" spans="2:13" ht="12.75">
      <c r="B295" s="26">
        <f t="shared" si="31"/>
        <v>1564.6785</v>
      </c>
      <c r="C295" s="2">
        <f>sinBOC_1!B308</f>
        <v>14</v>
      </c>
      <c r="D295" s="26">
        <f>sinBOC_1!C308</f>
        <v>-1.4322</v>
      </c>
      <c r="E295" s="40">
        <f>sinBOC_1!G308</f>
        <v>8.658828126878888E-08</v>
      </c>
      <c r="F295" s="35">
        <f t="shared" si="27"/>
        <v>-70.62540880784951</v>
      </c>
      <c r="G295" s="41">
        <f t="shared" si="25"/>
        <v>7.871661933526261E-08</v>
      </c>
      <c r="H295" s="42">
        <f>sinBOC_2!H306</f>
        <v>6.734975944783656E-09</v>
      </c>
      <c r="I295" s="36">
        <f t="shared" si="28"/>
        <v>-81.71663951101556</v>
      </c>
      <c r="J295" s="41">
        <f t="shared" si="26"/>
        <v>6.12270540434878E-10</v>
      </c>
      <c r="L295" s="40">
        <f t="shared" si="30"/>
        <v>7.932888987569748E-08</v>
      </c>
      <c r="M295" s="43">
        <f t="shared" si="29"/>
        <v>-71.00568623165381</v>
      </c>
    </row>
    <row r="296" spans="2:13" ht="12.75">
      <c r="B296" s="26">
        <f t="shared" si="31"/>
        <v>1566.1107</v>
      </c>
      <c r="C296" s="2">
        <f>sinBOC_1!B309</f>
        <v>13</v>
      </c>
      <c r="D296" s="26">
        <f>sinBOC_1!C309</f>
        <v>-1.3298999999999999</v>
      </c>
      <c r="E296" s="40">
        <f>sinBOC_1!G309</f>
        <v>1.4774794323762928E-07</v>
      </c>
      <c r="F296" s="35">
        <f t="shared" si="27"/>
        <v>-68.30478556110094</v>
      </c>
      <c r="G296" s="41">
        <f t="shared" si="25"/>
        <v>1.3431631203420842E-07</v>
      </c>
      <c r="H296" s="42">
        <f>sinBOC_2!H307</f>
        <v>4.8100613456895E-09</v>
      </c>
      <c r="I296" s="36">
        <f t="shared" si="28"/>
        <v>-83.17849384764516</v>
      </c>
      <c r="J296" s="41">
        <f t="shared" si="26"/>
        <v>4.3727830415359107E-10</v>
      </c>
      <c r="L296" s="40">
        <f t="shared" si="30"/>
        <v>1.3475359033836201E-07</v>
      </c>
      <c r="M296" s="43">
        <f t="shared" si="29"/>
        <v>-68.70459654761882</v>
      </c>
    </row>
    <row r="297" spans="2:13" ht="12.75">
      <c r="B297" s="26">
        <f t="shared" si="31"/>
        <v>1567.4406</v>
      </c>
      <c r="C297" s="2">
        <f>sinBOC_1!B310</f>
        <v>12</v>
      </c>
      <c r="D297" s="26">
        <f>sinBOC_1!C310</f>
        <v>-1.2275999999999998</v>
      </c>
      <c r="E297" s="40">
        <f>sinBOC_1!G310</f>
        <v>2.2508545006178245E-07</v>
      </c>
      <c r="F297" s="35">
        <f t="shared" si="27"/>
        <v>-66.47652577687663</v>
      </c>
      <c r="G297" s="41">
        <f t="shared" si="25"/>
        <v>2.0462313641980222E-07</v>
      </c>
      <c r="H297" s="42">
        <f>sinBOC_2!H308</f>
        <v>2.508716443784566E-09</v>
      </c>
      <c r="I297" s="36">
        <f t="shared" si="28"/>
        <v>-86.00548423523556</v>
      </c>
      <c r="J297" s="41">
        <f t="shared" si="26"/>
        <v>2.2806513125314243E-10</v>
      </c>
      <c r="L297" s="40">
        <f t="shared" si="30"/>
        <v>2.0485120155105536E-07</v>
      </c>
      <c r="M297" s="43">
        <f t="shared" si="29"/>
        <v>-66.88561484356859</v>
      </c>
    </row>
    <row r="298" spans="2:13" ht="12.75">
      <c r="B298" s="26">
        <f t="shared" si="31"/>
        <v>1568.6681999999998</v>
      </c>
      <c r="C298" s="2">
        <f>sinBOC_1!B311</f>
        <v>11</v>
      </c>
      <c r="D298" s="26">
        <f>sinBOC_1!C311</f>
        <v>-1.1252999999999997</v>
      </c>
      <c r="E298" s="40">
        <f>sinBOC_1!G311</f>
        <v>3.115867276407031E-07</v>
      </c>
      <c r="F298" s="35">
        <f t="shared" si="27"/>
        <v>-65.06421049828634</v>
      </c>
      <c r="G298" s="41">
        <f t="shared" si="25"/>
        <v>2.832606614915483E-07</v>
      </c>
      <c r="H298" s="42">
        <f>sinBOC_2!H309</f>
        <v>6.858255483467349E-10</v>
      </c>
      <c r="I298" s="36">
        <f t="shared" si="28"/>
        <v>-91.63786340598529</v>
      </c>
      <c r="J298" s="41">
        <f t="shared" si="26"/>
        <v>6.234777712243047E-11</v>
      </c>
      <c r="L298" s="40">
        <f t="shared" si="30"/>
        <v>2.8332300926867073E-07</v>
      </c>
      <c r="M298" s="43">
        <f t="shared" si="29"/>
        <v>-65.47718154061853</v>
      </c>
    </row>
    <row r="299" spans="2:13" ht="12.75">
      <c r="B299" s="26">
        <f t="shared" si="31"/>
        <v>1569.7934999999998</v>
      </c>
      <c r="C299" s="2">
        <f>sinBOC_1!B312</f>
        <v>10</v>
      </c>
      <c r="D299" s="26">
        <f>sinBOC_1!C312</f>
        <v>-1.0229999999999997</v>
      </c>
      <c r="E299" s="40">
        <f>sinBOC_1!G312</f>
        <v>3.9617276106485963E-07</v>
      </c>
      <c r="F299" s="35">
        <f t="shared" si="27"/>
        <v>-64.02115387772466</v>
      </c>
      <c r="G299" s="41">
        <f t="shared" si="25"/>
        <v>3.601570555135087E-07</v>
      </c>
      <c r="H299" s="42">
        <f>sinBOC_2!H310</f>
        <v>7.26387344986525E-39</v>
      </c>
      <c r="I299" s="36">
        <f t="shared" si="28"/>
        <v>-381.38831730635644</v>
      </c>
      <c r="J299" s="41">
        <f t="shared" si="26"/>
        <v>6.60352131805932E-40</v>
      </c>
      <c r="L299" s="40">
        <f t="shared" si="30"/>
        <v>3.601570555135087E-07</v>
      </c>
      <c r="M299" s="43">
        <f t="shared" si="29"/>
        <v>-64.4350807293069</v>
      </c>
    </row>
    <row r="300" spans="2:13" ht="12.75">
      <c r="B300" s="26">
        <f t="shared" si="31"/>
        <v>1570.8164999999997</v>
      </c>
      <c r="C300" s="2">
        <f>sinBOC_1!B313</f>
        <v>9</v>
      </c>
      <c r="D300" s="26">
        <f>sinBOC_1!C313</f>
        <v>-0.9206999999999997</v>
      </c>
      <c r="E300" s="40">
        <f>sinBOC_1!G313</f>
        <v>4.6545671659907484E-07</v>
      </c>
      <c r="F300" s="35">
        <f t="shared" si="27"/>
        <v>-63.32120698390835</v>
      </c>
      <c r="G300" s="41">
        <f t="shared" si="25"/>
        <v>4.2314246963552255E-07</v>
      </c>
      <c r="H300" s="42">
        <f>sinBOC_2!H311</f>
        <v>6.729949501283617E-10</v>
      </c>
      <c r="I300" s="36">
        <f t="shared" si="28"/>
        <v>-91.71988194527309</v>
      </c>
      <c r="J300" s="41">
        <f t="shared" si="26"/>
        <v>6.118135910257835E-11</v>
      </c>
      <c r="L300" s="40">
        <f t="shared" si="30"/>
        <v>4.2320365099462514E-07</v>
      </c>
      <c r="M300" s="43">
        <f t="shared" si="29"/>
        <v>-63.73450594281047</v>
      </c>
    </row>
    <row r="301" spans="2:13" ht="12.75">
      <c r="B301" s="26">
        <f t="shared" si="31"/>
        <v>1571.7371999999996</v>
      </c>
      <c r="C301" s="2">
        <f>sinBOC_1!B314</f>
        <v>8</v>
      </c>
      <c r="D301" s="26">
        <f>sinBOC_1!C314</f>
        <v>-0.8183999999999998</v>
      </c>
      <c r="E301" s="40">
        <f>sinBOC_1!G314</f>
        <v>5.0644226263901E-07</v>
      </c>
      <c r="F301" s="35">
        <f t="shared" si="27"/>
        <v>-62.954700595763015</v>
      </c>
      <c r="G301" s="41">
        <f t="shared" si="25"/>
        <v>4.6040205694455456E-07</v>
      </c>
      <c r="H301" s="42">
        <f>sinBOC_2!H312</f>
        <v>2.4156335350105097E-09</v>
      </c>
      <c r="I301" s="36">
        <f t="shared" si="28"/>
        <v>-86.16968949932689</v>
      </c>
      <c r="J301" s="41">
        <f t="shared" si="26"/>
        <v>2.1960304863731914E-10</v>
      </c>
      <c r="L301" s="40">
        <f t="shared" si="30"/>
        <v>4.6062165999319186E-07</v>
      </c>
      <c r="M301" s="43">
        <f t="shared" si="29"/>
        <v>-63.36655643891659</v>
      </c>
    </row>
    <row r="302" spans="2:13" ht="12.75">
      <c r="B302" s="82">
        <f t="shared" si="31"/>
        <v>1572.5555999999997</v>
      </c>
      <c r="C302" s="83">
        <f>sinBOC_1!B315</f>
        <v>7</v>
      </c>
      <c r="D302" s="82">
        <f>sinBOC_1!C315</f>
        <v>-0.7160999999999998</v>
      </c>
      <c r="E302" s="84">
        <f>sinBOC_1!G315</f>
        <v>5.095796409624356E-07</v>
      </c>
      <c r="F302" s="85">
        <f t="shared" si="27"/>
        <v>-62.92787931524934</v>
      </c>
      <c r="G302" s="86">
        <f t="shared" si="25"/>
        <v>4.632542190567596E-07</v>
      </c>
      <c r="H302" s="87">
        <f>sinBOC_2!H313</f>
        <v>4.5444117231118645E-09</v>
      </c>
      <c r="I302" s="88">
        <f t="shared" si="28"/>
        <v>-83.4252232849086</v>
      </c>
      <c r="J302" s="86">
        <f t="shared" si="26"/>
        <v>4.131283384647151E-10</v>
      </c>
      <c r="K302" s="89"/>
      <c r="L302" s="84">
        <f t="shared" si="30"/>
        <v>4.6366734739522434E-07</v>
      </c>
      <c r="M302" s="90">
        <f t="shared" si="29"/>
        <v>-63.33793487122068</v>
      </c>
    </row>
    <row r="303" spans="2:13" ht="12.75">
      <c r="B303" s="26">
        <f t="shared" si="31"/>
        <v>1573.2716999999998</v>
      </c>
      <c r="C303" s="2">
        <f>sinBOC_1!B316</f>
        <v>6</v>
      </c>
      <c r="D303" s="26">
        <f>sinBOC_1!C316</f>
        <v>-0.6137999999999999</v>
      </c>
      <c r="E303" s="40">
        <f>sinBOC_1!G316</f>
        <v>4.7142508690785044E-07</v>
      </c>
      <c r="F303" s="35">
        <f t="shared" si="27"/>
        <v>-63.265873101957624</v>
      </c>
      <c r="G303" s="41">
        <f t="shared" si="25"/>
        <v>4.285682608253186E-07</v>
      </c>
      <c r="H303" s="42">
        <f>sinBOC_2!H314</f>
        <v>6.242517949888682E-09</v>
      </c>
      <c r="I303" s="36">
        <f t="shared" si="28"/>
        <v>-82.04640200193852</v>
      </c>
      <c r="J303" s="41">
        <f t="shared" si="26"/>
        <v>5.675016318080622E-10</v>
      </c>
      <c r="L303" s="40">
        <f t="shared" si="30"/>
        <v>4.2913576245712666E-07</v>
      </c>
      <c r="M303" s="43">
        <f t="shared" si="29"/>
        <v>-63.6740529159502</v>
      </c>
    </row>
    <row r="304" spans="2:13" ht="12.75">
      <c r="B304" s="26">
        <f t="shared" si="31"/>
        <v>1573.8854999999999</v>
      </c>
      <c r="C304" s="2">
        <f>sinBOC_1!B317</f>
        <v>5</v>
      </c>
      <c r="D304" s="26">
        <f>sinBOC_1!C317</f>
        <v>-0.5115</v>
      </c>
      <c r="E304" s="40">
        <f>sinBOC_1!G317</f>
        <v>3.9617276106485937E-07</v>
      </c>
      <c r="F304" s="35">
        <f t="shared" si="27"/>
        <v>-64.02115387772466</v>
      </c>
      <c r="G304" s="41">
        <f t="shared" si="25"/>
        <v>3.601570555135085E-07</v>
      </c>
      <c r="H304" s="42">
        <f>sinBOC_2!H315</f>
        <v>6.866616888361962E-09</v>
      </c>
      <c r="I304" s="36">
        <f t="shared" si="28"/>
        <v>-81.63257182678869</v>
      </c>
      <c r="J304" s="41">
        <f t="shared" si="26"/>
        <v>6.242378989419968E-10</v>
      </c>
      <c r="L304" s="40">
        <f t="shared" si="30"/>
        <v>3.6078129341245053E-07</v>
      </c>
      <c r="M304" s="43">
        <f t="shared" si="29"/>
        <v>-64.42755988808489</v>
      </c>
    </row>
    <row r="305" spans="2:13" ht="12.75">
      <c r="B305" s="26">
        <f t="shared" si="31"/>
        <v>1574.397</v>
      </c>
      <c r="C305" s="2">
        <f>sinBOC_1!B318</f>
        <v>4</v>
      </c>
      <c r="D305" s="26">
        <f>sinBOC_1!C318</f>
        <v>-0.40919999999999995</v>
      </c>
      <c r="E305" s="40">
        <f>sinBOC_1!G318</f>
        <v>2.9555572130836967E-07</v>
      </c>
      <c r="F305" s="35">
        <f t="shared" si="27"/>
        <v>-65.29360629248254</v>
      </c>
      <c r="G305" s="41">
        <f t="shared" si="25"/>
        <v>2.6868701937124516E-07</v>
      </c>
      <c r="H305" s="42">
        <f>sinBOC_2!H316</f>
        <v>6.1852566180183615E-09</v>
      </c>
      <c r="I305" s="36">
        <f t="shared" si="28"/>
        <v>-82.08642277364305</v>
      </c>
      <c r="J305" s="41">
        <f t="shared" si="26"/>
        <v>5.622960561834876E-10</v>
      </c>
      <c r="L305" s="40">
        <f t="shared" si="30"/>
        <v>2.6924931542742866E-07</v>
      </c>
      <c r="M305" s="43">
        <f t="shared" si="29"/>
        <v>-65.69845392232277</v>
      </c>
    </row>
    <row r="306" spans="2:13" ht="12.75">
      <c r="B306" s="26">
        <f t="shared" si="31"/>
        <v>1574.8062</v>
      </c>
      <c r="C306" s="2">
        <f>sinBOC_1!B319</f>
        <v>3</v>
      </c>
      <c r="D306" s="26">
        <f>sinBOC_1!C319</f>
        <v>-0.30689999999999995</v>
      </c>
      <c r="E306" s="40">
        <f>sinBOC_1!G319</f>
        <v>1.8699464175199282E-07</v>
      </c>
      <c r="F306" s="35">
        <f t="shared" si="27"/>
        <v>-67.28170837799769</v>
      </c>
      <c r="G306" s="41">
        <f t="shared" si="25"/>
        <v>1.6999512886544802E-07</v>
      </c>
      <c r="H306" s="42">
        <f>sinBOC_2!H317</f>
        <v>4.461343910397664E-09</v>
      </c>
      <c r="I306" s="36">
        <f t="shared" si="28"/>
        <v>-83.5053429712802</v>
      </c>
      <c r="J306" s="41">
        <f t="shared" si="26"/>
        <v>4.055767191270605E-10</v>
      </c>
      <c r="L306" s="40">
        <f t="shared" si="30"/>
        <v>1.7040070558457508E-07</v>
      </c>
      <c r="M306" s="43">
        <f t="shared" si="29"/>
        <v>-67.6852861126619</v>
      </c>
    </row>
    <row r="307" spans="2:13" ht="12.75">
      <c r="B307" s="26">
        <f t="shared" si="31"/>
        <v>1575.1131</v>
      </c>
      <c r="C307" s="2">
        <f>sinBOC_1!B320</f>
        <v>2</v>
      </c>
      <c r="D307" s="26">
        <f>sinBOC_1!C320</f>
        <v>-0.20459999999999998</v>
      </c>
      <c r="E307" s="40">
        <f>sinBOC_1!G320</f>
        <v>9.031379197624451E-08</v>
      </c>
      <c r="F307" s="35">
        <f t="shared" si="27"/>
        <v>-70.44245922756268</v>
      </c>
      <c r="G307" s="41">
        <f t="shared" si="25"/>
        <v>8.210344725113137E-08</v>
      </c>
      <c r="H307" s="42">
        <f>sinBOC_2!H318</f>
        <v>2.349597735383829E-09</v>
      </c>
      <c r="I307" s="36">
        <f t="shared" si="28"/>
        <v>-86.2900648507173</v>
      </c>
      <c r="J307" s="41">
        <f t="shared" si="26"/>
        <v>2.135997941258027E-10</v>
      </c>
      <c r="L307" s="40">
        <f t="shared" si="30"/>
        <v>8.231704704525718E-08</v>
      </c>
      <c r="M307" s="43">
        <f t="shared" si="29"/>
        <v>-70.84510217387418</v>
      </c>
    </row>
    <row r="308" spans="2:13" ht="12.75">
      <c r="B308" s="26">
        <f>B309+D308</f>
        <v>1575.3177</v>
      </c>
      <c r="C308" s="2">
        <f>sinBOC_1!B321</f>
        <v>1</v>
      </c>
      <c r="D308" s="26">
        <f>sinBOC_1!C321</f>
        <v>-0.10229999999999999</v>
      </c>
      <c r="E308" s="40">
        <f>sinBOC_1!G321</f>
        <v>2.3725445587314996E-08</v>
      </c>
      <c r="F308" s="35">
        <f t="shared" si="27"/>
        <v>-76.2478562234451</v>
      </c>
      <c r="G308" s="41">
        <f t="shared" si="25"/>
        <v>2.1568586897559088E-08</v>
      </c>
      <c r="H308" s="42">
        <f>sinBOC_2!H319</f>
        <v>6.485225394245309E-10</v>
      </c>
      <c r="I308" s="36">
        <f t="shared" si="28"/>
        <v>-91.8807492539703</v>
      </c>
      <c r="J308" s="41">
        <f t="shared" si="26"/>
        <v>5.895659449313919E-11</v>
      </c>
      <c r="L308" s="40">
        <f t="shared" si="30"/>
        <v>2.1627543492052226E-08</v>
      </c>
      <c r="M308" s="43">
        <f t="shared" si="29"/>
        <v>-76.64992805962284</v>
      </c>
    </row>
    <row r="309" spans="2:15" ht="12.75" customHeight="1">
      <c r="B309" s="81">
        <v>1575.42</v>
      </c>
      <c r="C309" s="2">
        <f>sinBOC_1!B322</f>
        <v>1E-20</v>
      </c>
      <c r="D309" s="26">
        <f>sinBOC_1!C322</f>
        <v>1E-20</v>
      </c>
      <c r="E309" s="40">
        <f>sinBOC_1!G322</f>
        <v>2.3046917803853852E-46</v>
      </c>
      <c r="F309" s="35">
        <f t="shared" si="27"/>
        <v>-456.37387147076174</v>
      </c>
      <c r="G309" s="41">
        <f t="shared" si="25"/>
        <v>2.0951743458048955E-46</v>
      </c>
      <c r="H309" s="42">
        <f>sinBOC_2!H320</f>
        <v>6.401921612181623E-48</v>
      </c>
      <c r="I309" s="36">
        <f t="shared" si="28"/>
        <v>-471.9368964784346</v>
      </c>
      <c r="J309" s="41">
        <f t="shared" si="26"/>
        <v>5.819928738346932E-49</v>
      </c>
      <c r="L309" s="40">
        <f t="shared" si="30"/>
        <v>2.1009942745432422E-46</v>
      </c>
      <c r="M309" s="43">
        <f t="shared" si="29"/>
        <v>-456.7757513109603</v>
      </c>
      <c r="O309" s="80">
        <f>MAX(M7:M613)</f>
        <v>-63.33793487122068</v>
      </c>
    </row>
    <row r="310" spans="2:13" ht="12.75" customHeight="1">
      <c r="B310" s="26">
        <f>B309+D310</f>
        <v>1575.5223</v>
      </c>
      <c r="C310" s="2">
        <f>sinBOC_1!B323</f>
        <v>1</v>
      </c>
      <c r="D310" s="26">
        <f>sinBOC_1!C323</f>
        <v>0.10229999999999999</v>
      </c>
      <c r="E310" s="40">
        <f>sinBOC_1!G323</f>
        <v>2.3725445587314996E-08</v>
      </c>
      <c r="F310" s="35">
        <f t="shared" si="27"/>
        <v>-76.2478562234451</v>
      </c>
      <c r="G310" s="41">
        <f t="shared" si="25"/>
        <v>2.1568586897559088E-08</v>
      </c>
      <c r="H310" s="42">
        <f>sinBOC_2!H321</f>
        <v>6.485225394245309E-10</v>
      </c>
      <c r="I310" s="36">
        <f t="shared" si="28"/>
        <v>-91.8807492539703</v>
      </c>
      <c r="J310" s="41">
        <f t="shared" si="26"/>
        <v>5.895659449313919E-11</v>
      </c>
      <c r="L310" s="40">
        <f t="shared" si="30"/>
        <v>2.1627543492052226E-08</v>
      </c>
      <c r="M310" s="43">
        <f t="shared" si="29"/>
        <v>-76.64992805962284</v>
      </c>
    </row>
    <row r="311" spans="2:13" ht="12.75" customHeight="1">
      <c r="B311" s="26">
        <f aca="true" t="shared" si="32" ref="B311:B374">B310+D311</f>
        <v>1575.7269000000001</v>
      </c>
      <c r="C311" s="2">
        <f>sinBOC_1!B324</f>
        <v>2</v>
      </c>
      <c r="D311" s="26">
        <f>sinBOC_1!C324</f>
        <v>0.20459999999999998</v>
      </c>
      <c r="E311" s="40">
        <f>sinBOC_1!G324</f>
        <v>9.031379197624451E-08</v>
      </c>
      <c r="F311" s="35">
        <f t="shared" si="27"/>
        <v>-70.44245922756268</v>
      </c>
      <c r="G311" s="41">
        <f t="shared" si="25"/>
        <v>8.210344725113137E-08</v>
      </c>
      <c r="H311" s="42">
        <f>sinBOC_2!H322</f>
        <v>2.349597735383829E-09</v>
      </c>
      <c r="I311" s="36">
        <f t="shared" si="28"/>
        <v>-86.2900648507173</v>
      </c>
      <c r="J311" s="41">
        <f t="shared" si="26"/>
        <v>2.135997941258027E-10</v>
      </c>
      <c r="L311" s="40">
        <f t="shared" si="30"/>
        <v>8.231704704525718E-08</v>
      </c>
      <c r="M311" s="43">
        <f t="shared" si="29"/>
        <v>-70.84510217387418</v>
      </c>
    </row>
    <row r="312" spans="2:13" ht="12.75" customHeight="1">
      <c r="B312" s="26">
        <f t="shared" si="32"/>
        <v>1576.0338000000002</v>
      </c>
      <c r="C312" s="2">
        <f>sinBOC_1!B325</f>
        <v>3</v>
      </c>
      <c r="D312" s="26">
        <f>sinBOC_1!C325</f>
        <v>0.30689999999999995</v>
      </c>
      <c r="E312" s="40">
        <f>sinBOC_1!G325</f>
        <v>1.8699464175199282E-07</v>
      </c>
      <c r="F312" s="35">
        <f t="shared" si="27"/>
        <v>-67.28170837799769</v>
      </c>
      <c r="G312" s="41">
        <f t="shared" si="25"/>
        <v>1.6999512886544802E-07</v>
      </c>
      <c r="H312" s="42">
        <f>sinBOC_2!H323</f>
        <v>4.461343910397664E-09</v>
      </c>
      <c r="I312" s="36">
        <f t="shared" si="28"/>
        <v>-83.5053429712802</v>
      </c>
      <c r="J312" s="41">
        <f t="shared" si="26"/>
        <v>4.055767191270605E-10</v>
      </c>
      <c r="L312" s="40">
        <f t="shared" si="30"/>
        <v>1.7040070558457508E-07</v>
      </c>
      <c r="M312" s="43">
        <f t="shared" si="29"/>
        <v>-67.6852861126619</v>
      </c>
    </row>
    <row r="313" spans="2:13" ht="12.75" customHeight="1">
      <c r="B313" s="26">
        <f t="shared" si="32"/>
        <v>1576.4430000000002</v>
      </c>
      <c r="C313" s="2">
        <f>sinBOC_1!B326</f>
        <v>4</v>
      </c>
      <c r="D313" s="26">
        <f>sinBOC_1!C326</f>
        <v>0.40919999999999995</v>
      </c>
      <c r="E313" s="40">
        <f>sinBOC_1!G326</f>
        <v>2.9555572130836967E-07</v>
      </c>
      <c r="F313" s="35">
        <f t="shared" si="27"/>
        <v>-65.29360629248254</v>
      </c>
      <c r="G313" s="41">
        <f t="shared" si="25"/>
        <v>2.6868701937124516E-07</v>
      </c>
      <c r="H313" s="42">
        <f>sinBOC_2!H324</f>
        <v>6.1852566180183615E-09</v>
      </c>
      <c r="I313" s="36">
        <f t="shared" si="28"/>
        <v>-82.08642277364305</v>
      </c>
      <c r="J313" s="41">
        <f t="shared" si="26"/>
        <v>5.622960561834876E-10</v>
      </c>
      <c r="L313" s="40">
        <f t="shared" si="30"/>
        <v>2.6924931542742866E-07</v>
      </c>
      <c r="M313" s="43">
        <f t="shared" si="29"/>
        <v>-65.69845392232277</v>
      </c>
    </row>
    <row r="314" spans="2:13" ht="12.75" customHeight="1">
      <c r="B314" s="26">
        <f t="shared" si="32"/>
        <v>1576.9545000000003</v>
      </c>
      <c r="C314" s="2">
        <f>sinBOC_1!B327</f>
        <v>5</v>
      </c>
      <c r="D314" s="26">
        <f>sinBOC_1!C327</f>
        <v>0.5115</v>
      </c>
      <c r="E314" s="40">
        <f>sinBOC_1!G327</f>
        <v>3.9617276106485937E-07</v>
      </c>
      <c r="F314" s="35">
        <f t="shared" si="27"/>
        <v>-64.02115387772466</v>
      </c>
      <c r="G314" s="41">
        <f t="shared" si="25"/>
        <v>3.601570555135085E-07</v>
      </c>
      <c r="H314" s="42">
        <f>sinBOC_2!H325</f>
        <v>6.866616888361962E-09</v>
      </c>
      <c r="I314" s="36">
        <f t="shared" si="28"/>
        <v>-81.63257182678869</v>
      </c>
      <c r="J314" s="41">
        <f t="shared" si="26"/>
        <v>6.242378989419968E-10</v>
      </c>
      <c r="L314" s="40">
        <f t="shared" si="30"/>
        <v>3.6078129341245053E-07</v>
      </c>
      <c r="M314" s="43">
        <f t="shared" si="29"/>
        <v>-64.42755988808489</v>
      </c>
    </row>
    <row r="315" spans="2:13" ht="12.75" customHeight="1">
      <c r="B315" s="26">
        <f t="shared" si="32"/>
        <v>1577.5683000000004</v>
      </c>
      <c r="C315" s="2">
        <f>sinBOC_1!B328</f>
        <v>6</v>
      </c>
      <c r="D315" s="26">
        <f>sinBOC_1!C328</f>
        <v>0.6137999999999999</v>
      </c>
      <c r="E315" s="40">
        <f>sinBOC_1!G328</f>
        <v>4.7142508690785044E-07</v>
      </c>
      <c r="F315" s="35">
        <f t="shared" si="27"/>
        <v>-63.265873101957624</v>
      </c>
      <c r="G315" s="41">
        <f t="shared" si="25"/>
        <v>4.285682608253186E-07</v>
      </c>
      <c r="H315" s="42">
        <f>sinBOC_2!H326</f>
        <v>6.242517949888682E-09</v>
      </c>
      <c r="I315" s="36">
        <f t="shared" si="28"/>
        <v>-82.04640200193852</v>
      </c>
      <c r="J315" s="41">
        <f t="shared" si="26"/>
        <v>5.675016318080622E-10</v>
      </c>
      <c r="L315" s="40">
        <f t="shared" si="30"/>
        <v>4.2913576245712666E-07</v>
      </c>
      <c r="M315" s="43">
        <f t="shared" si="29"/>
        <v>-63.6740529159502</v>
      </c>
    </row>
    <row r="316" spans="2:13" ht="12.75" customHeight="1">
      <c r="B316" s="82">
        <f t="shared" si="32"/>
        <v>1578.2844000000005</v>
      </c>
      <c r="C316" s="83">
        <f>sinBOC_1!B329</f>
        <v>7</v>
      </c>
      <c r="D316" s="82">
        <f>sinBOC_1!C329</f>
        <v>0.7160999999999998</v>
      </c>
      <c r="E316" s="84">
        <f>sinBOC_1!G329</f>
        <v>5.095796409624356E-07</v>
      </c>
      <c r="F316" s="85">
        <f t="shared" si="27"/>
        <v>-62.92787931524934</v>
      </c>
      <c r="G316" s="86">
        <f t="shared" si="25"/>
        <v>4.632542190567596E-07</v>
      </c>
      <c r="H316" s="87">
        <f>sinBOC_2!H327</f>
        <v>4.5444117231118645E-09</v>
      </c>
      <c r="I316" s="88">
        <f t="shared" si="28"/>
        <v>-83.4252232849086</v>
      </c>
      <c r="J316" s="86">
        <f t="shared" si="26"/>
        <v>4.131283384647151E-10</v>
      </c>
      <c r="K316" s="89"/>
      <c r="L316" s="84">
        <f t="shared" si="30"/>
        <v>4.6366734739522434E-07</v>
      </c>
      <c r="M316" s="90">
        <f t="shared" si="29"/>
        <v>-63.33793487122068</v>
      </c>
    </row>
    <row r="317" spans="2:13" ht="12.75" customHeight="1">
      <c r="B317" s="26">
        <f t="shared" si="32"/>
        <v>1579.1028000000006</v>
      </c>
      <c r="C317" s="2">
        <f>sinBOC_1!B330</f>
        <v>8</v>
      </c>
      <c r="D317" s="26">
        <f>sinBOC_1!C330</f>
        <v>0.8183999999999998</v>
      </c>
      <c r="E317" s="40">
        <f>sinBOC_1!G330</f>
        <v>5.0644226263901E-07</v>
      </c>
      <c r="F317" s="35">
        <f t="shared" si="27"/>
        <v>-62.954700595763015</v>
      </c>
      <c r="G317" s="41">
        <f t="shared" si="25"/>
        <v>4.6040205694455456E-07</v>
      </c>
      <c r="H317" s="42">
        <f>sinBOC_2!H328</f>
        <v>2.4156335350105097E-09</v>
      </c>
      <c r="I317" s="36">
        <f t="shared" si="28"/>
        <v>-86.16968949932689</v>
      </c>
      <c r="J317" s="41">
        <f t="shared" si="26"/>
        <v>2.1960304863731914E-10</v>
      </c>
      <c r="L317" s="40">
        <f t="shared" si="30"/>
        <v>4.6062165999319186E-07</v>
      </c>
      <c r="M317" s="43">
        <f t="shared" si="29"/>
        <v>-63.36655643891659</v>
      </c>
    </row>
    <row r="318" spans="2:13" ht="12.75" customHeight="1">
      <c r="B318" s="26">
        <f t="shared" si="32"/>
        <v>1580.0235000000005</v>
      </c>
      <c r="C318" s="2">
        <f>sinBOC_1!B331</f>
        <v>9</v>
      </c>
      <c r="D318" s="26">
        <f>sinBOC_1!C331</f>
        <v>0.9206999999999997</v>
      </c>
      <c r="E318" s="40">
        <f>sinBOC_1!G331</f>
        <v>4.6545671659907484E-07</v>
      </c>
      <c r="F318" s="35">
        <f t="shared" si="27"/>
        <v>-63.32120698390835</v>
      </c>
      <c r="G318" s="41">
        <f t="shared" si="25"/>
        <v>4.2314246963552255E-07</v>
      </c>
      <c r="H318" s="42">
        <f>sinBOC_2!H329</f>
        <v>6.729949501283617E-10</v>
      </c>
      <c r="I318" s="36">
        <f t="shared" si="28"/>
        <v>-91.71988194527309</v>
      </c>
      <c r="J318" s="41">
        <f t="shared" si="26"/>
        <v>6.118135910257835E-11</v>
      </c>
      <c r="L318" s="40">
        <f t="shared" si="30"/>
        <v>4.2320365099462514E-07</v>
      </c>
      <c r="M318" s="43">
        <f t="shared" si="29"/>
        <v>-63.73450594281047</v>
      </c>
    </row>
    <row r="319" spans="2:13" ht="13.5" customHeight="1">
      <c r="B319" s="26">
        <f t="shared" si="32"/>
        <v>1581.0465000000004</v>
      </c>
      <c r="C319" s="2">
        <f>sinBOC_1!B332</f>
        <v>10</v>
      </c>
      <c r="D319" s="26">
        <f>sinBOC_1!C332</f>
        <v>1.0229999999999997</v>
      </c>
      <c r="E319" s="40">
        <f>sinBOC_1!G332</f>
        <v>3.9617276106485963E-07</v>
      </c>
      <c r="F319" s="35">
        <f t="shared" si="27"/>
        <v>-64.02115387772466</v>
      </c>
      <c r="G319" s="41">
        <f t="shared" si="25"/>
        <v>3.601570555135087E-07</v>
      </c>
      <c r="H319" s="42">
        <f>sinBOC_2!H330</f>
        <v>7.26387344986525E-39</v>
      </c>
      <c r="I319" s="36">
        <f t="shared" si="28"/>
        <v>-381.38831730635644</v>
      </c>
      <c r="J319" s="41">
        <f t="shared" si="26"/>
        <v>6.60352131805932E-40</v>
      </c>
      <c r="L319" s="40">
        <f t="shared" si="30"/>
        <v>3.601570555135087E-07</v>
      </c>
      <c r="M319" s="43">
        <f t="shared" si="29"/>
        <v>-64.4350807293069</v>
      </c>
    </row>
    <row r="320" spans="2:13" ht="12.75">
      <c r="B320" s="26">
        <f t="shared" si="32"/>
        <v>1582.1718000000003</v>
      </c>
      <c r="C320" s="2">
        <f>sinBOC_1!B333</f>
        <v>11</v>
      </c>
      <c r="D320" s="26">
        <f>sinBOC_1!C333</f>
        <v>1.1252999999999997</v>
      </c>
      <c r="E320" s="40">
        <f>sinBOC_1!G333</f>
        <v>3.115867276407031E-07</v>
      </c>
      <c r="F320" s="35">
        <f t="shared" si="27"/>
        <v>-65.06421049828634</v>
      </c>
      <c r="G320" s="41">
        <f t="shared" si="25"/>
        <v>2.832606614915483E-07</v>
      </c>
      <c r="H320" s="42">
        <f>sinBOC_2!H331</f>
        <v>6.858255483467349E-10</v>
      </c>
      <c r="I320" s="36">
        <f t="shared" si="28"/>
        <v>-91.63786340598529</v>
      </c>
      <c r="J320" s="41">
        <f t="shared" si="26"/>
        <v>6.234777712243047E-11</v>
      </c>
      <c r="L320" s="40">
        <f t="shared" si="30"/>
        <v>2.8332300926867073E-07</v>
      </c>
      <c r="M320" s="43">
        <f t="shared" si="29"/>
        <v>-65.47718154061853</v>
      </c>
    </row>
    <row r="321" spans="2:13" ht="12.75">
      <c r="B321" s="26">
        <f t="shared" si="32"/>
        <v>1583.3994000000002</v>
      </c>
      <c r="C321" s="2">
        <f>sinBOC_1!B334</f>
        <v>12</v>
      </c>
      <c r="D321" s="26">
        <f>sinBOC_1!C334</f>
        <v>1.2275999999999998</v>
      </c>
      <c r="E321" s="40">
        <f>sinBOC_1!G334</f>
        <v>2.2508545006178245E-07</v>
      </c>
      <c r="F321" s="35">
        <f t="shared" si="27"/>
        <v>-66.47652577687663</v>
      </c>
      <c r="G321" s="41">
        <f t="shared" si="25"/>
        <v>2.0462313641980222E-07</v>
      </c>
      <c r="H321" s="42">
        <f>sinBOC_2!H332</f>
        <v>2.508716443784566E-09</v>
      </c>
      <c r="I321" s="36">
        <f t="shared" si="28"/>
        <v>-86.00548423523556</v>
      </c>
      <c r="J321" s="41">
        <f t="shared" si="26"/>
        <v>2.2806513125314243E-10</v>
      </c>
      <c r="L321" s="40">
        <f t="shared" si="30"/>
        <v>2.0485120155105536E-07</v>
      </c>
      <c r="M321" s="43">
        <f t="shared" si="29"/>
        <v>-66.88561484356859</v>
      </c>
    </row>
    <row r="322" spans="2:13" ht="12.75">
      <c r="B322" s="26">
        <f t="shared" si="32"/>
        <v>1584.7293000000002</v>
      </c>
      <c r="C322" s="2">
        <f>sinBOC_1!B335</f>
        <v>13</v>
      </c>
      <c r="D322" s="26">
        <f>sinBOC_1!C335</f>
        <v>1.3298999999999999</v>
      </c>
      <c r="E322" s="40">
        <f>sinBOC_1!G335</f>
        <v>1.4774794323762928E-07</v>
      </c>
      <c r="F322" s="35">
        <f t="shared" si="27"/>
        <v>-68.30478556110094</v>
      </c>
      <c r="G322" s="41">
        <f t="shared" si="25"/>
        <v>1.3431631203420842E-07</v>
      </c>
      <c r="H322" s="42">
        <f>sinBOC_2!H333</f>
        <v>4.8100613456895E-09</v>
      </c>
      <c r="I322" s="36">
        <f t="shared" si="28"/>
        <v>-83.17849384764516</v>
      </c>
      <c r="J322" s="41">
        <f t="shared" si="26"/>
        <v>4.3727830415359107E-10</v>
      </c>
      <c r="L322" s="40">
        <f t="shared" si="30"/>
        <v>1.3475359033836201E-07</v>
      </c>
      <c r="M322" s="43">
        <f t="shared" si="29"/>
        <v>-68.70459654761882</v>
      </c>
    </row>
    <row r="323" spans="2:13" ht="12.75">
      <c r="B323" s="26">
        <f t="shared" si="32"/>
        <v>1586.1615000000002</v>
      </c>
      <c r="C323" s="2">
        <f>sinBOC_1!B336</f>
        <v>14</v>
      </c>
      <c r="D323" s="26">
        <f>sinBOC_1!C336</f>
        <v>1.4322</v>
      </c>
      <c r="E323" s="40">
        <f>sinBOC_1!G336</f>
        <v>8.658828126878888E-08</v>
      </c>
      <c r="F323" s="35">
        <f t="shared" si="27"/>
        <v>-70.62540880784951</v>
      </c>
      <c r="G323" s="41">
        <f t="shared" si="25"/>
        <v>7.871661933526261E-08</v>
      </c>
      <c r="H323" s="42">
        <f>sinBOC_2!H334</f>
        <v>6.734975944783656E-09</v>
      </c>
      <c r="I323" s="36">
        <f t="shared" si="28"/>
        <v>-81.71663951101556</v>
      </c>
      <c r="J323" s="41">
        <f t="shared" si="26"/>
        <v>6.12270540434878E-10</v>
      </c>
      <c r="L323" s="40">
        <f t="shared" si="30"/>
        <v>7.932888987569748E-08</v>
      </c>
      <c r="M323" s="43">
        <f t="shared" si="29"/>
        <v>-71.00568623165381</v>
      </c>
    </row>
    <row r="324" spans="2:13" ht="12.75">
      <c r="B324" s="26">
        <f t="shared" si="32"/>
        <v>1587.6960000000001</v>
      </c>
      <c r="C324" s="2">
        <f>sinBOC_1!B337</f>
        <v>15</v>
      </c>
      <c r="D324" s="26">
        <f>sinBOC_1!C337</f>
        <v>1.5345</v>
      </c>
      <c r="E324" s="40">
        <f>sinBOC_1!G337</f>
        <v>4.401919567387326E-08</v>
      </c>
      <c r="F324" s="35">
        <f t="shared" si="27"/>
        <v>-73.56357897211791</v>
      </c>
      <c r="G324" s="41">
        <f t="shared" si="25"/>
        <v>4.001745061261205E-08</v>
      </c>
      <c r="H324" s="42">
        <f>sinBOC_2!H335</f>
        <v>7.552499968126505E-09</v>
      </c>
      <c r="I324" s="36">
        <f t="shared" si="28"/>
        <v>-81.21909267887517</v>
      </c>
      <c r="J324" s="41">
        <f t="shared" si="26"/>
        <v>6.865909061933189E-10</v>
      </c>
      <c r="L324" s="40">
        <f t="shared" si="30"/>
        <v>4.070404151880537E-08</v>
      </c>
      <c r="M324" s="43">
        <f t="shared" si="29"/>
        <v>-73.90362467379813</v>
      </c>
    </row>
    <row r="325" spans="2:13" ht="12.75">
      <c r="B325" s="26">
        <f t="shared" si="32"/>
        <v>1589.3328000000001</v>
      </c>
      <c r="C325" s="2">
        <f>sinBOC_1!B338</f>
        <v>16</v>
      </c>
      <c r="D325" s="26">
        <f>sinBOC_1!C338</f>
        <v>1.6368</v>
      </c>
      <c r="E325" s="40">
        <f>sinBOC_1!G338</f>
        <v>1.847223258177306E-08</v>
      </c>
      <c r="F325" s="35">
        <f t="shared" si="27"/>
        <v>-77.3348061190418</v>
      </c>
      <c r="G325" s="41">
        <f t="shared" si="25"/>
        <v>1.6792938710702783E-08</v>
      </c>
      <c r="H325" s="42">
        <f>sinBOC_2!H336</f>
        <v>6.936870411677702E-09</v>
      </c>
      <c r="I325" s="36">
        <f t="shared" si="28"/>
        <v>-81.58836418520357</v>
      </c>
      <c r="J325" s="41">
        <f t="shared" si="26"/>
        <v>6.306245828797913E-10</v>
      </c>
      <c r="L325" s="40">
        <f t="shared" si="30"/>
        <v>1.7423563293582573E-08</v>
      </c>
      <c r="M325" s="43">
        <f t="shared" si="29"/>
        <v>-77.58863022664293</v>
      </c>
    </row>
    <row r="326" spans="2:13" ht="12.75">
      <c r="B326" s="26">
        <f t="shared" si="32"/>
        <v>1591.0719000000001</v>
      </c>
      <c r="C326" s="2">
        <f>sinBOC_1!B339</f>
        <v>17</v>
      </c>
      <c r="D326" s="26">
        <f>sinBOC_1!C339</f>
        <v>1.7391</v>
      </c>
      <c r="E326" s="40">
        <f>sinBOC_1!G339</f>
        <v>5.823362545909796E-09</v>
      </c>
      <c r="F326" s="35">
        <f t="shared" si="27"/>
        <v>-82.34826171116994</v>
      </c>
      <c r="G326" s="41">
        <f t="shared" si="25"/>
        <v>5.293965950827087E-09</v>
      </c>
      <c r="H326" s="42">
        <f>sinBOC_2!H337</f>
        <v>5.103102255043333E-09</v>
      </c>
      <c r="I326" s="36">
        <f t="shared" si="28"/>
        <v>-82.92165729266017</v>
      </c>
      <c r="J326" s="41">
        <f t="shared" si="26"/>
        <v>4.6391838682212134E-10</v>
      </c>
      <c r="L326" s="40">
        <f t="shared" si="30"/>
        <v>5.757884337649209E-09</v>
      </c>
      <c r="M326" s="43">
        <f t="shared" si="29"/>
        <v>-82.39737063324769</v>
      </c>
    </row>
    <row r="327" spans="2:13" ht="12.75">
      <c r="B327" s="26">
        <f t="shared" si="32"/>
        <v>1592.9133000000002</v>
      </c>
      <c r="C327" s="2">
        <f>sinBOC_1!B340</f>
        <v>18</v>
      </c>
      <c r="D327" s="26">
        <f>sinBOC_1!C340</f>
        <v>1.8414000000000001</v>
      </c>
      <c r="E327" s="40">
        <f>sinBOC_1!G340</f>
        <v>1.1149850861264711E-09</v>
      </c>
      <c r="F327" s="35">
        <f t="shared" si="27"/>
        <v>-89.52730941634918</v>
      </c>
      <c r="G327" s="41">
        <f aca="true" t="shared" si="33" ref="G327:G390">p_1/100*E327</f>
        <v>1.013622805569519E-09</v>
      </c>
      <c r="H327" s="42">
        <f>sinBOC_2!H338</f>
        <v>2.7418818885725352E-09</v>
      </c>
      <c r="I327" s="36">
        <f t="shared" si="28"/>
        <v>-85.61951257148985</v>
      </c>
      <c r="J327" s="41">
        <f aca="true" t="shared" si="34" ref="J327:J390">p_2/100*H327</f>
        <v>2.4926198987023056E-10</v>
      </c>
      <c r="L327" s="40">
        <f t="shared" si="30"/>
        <v>1.2628847954397495E-09</v>
      </c>
      <c r="M327" s="43">
        <f t="shared" si="29"/>
        <v>-88.98636265427895</v>
      </c>
    </row>
    <row r="328" spans="2:13" ht="12.75">
      <c r="B328" s="26">
        <f t="shared" si="32"/>
        <v>1594.8570000000002</v>
      </c>
      <c r="C328" s="2">
        <f>sinBOC_1!B341</f>
        <v>19</v>
      </c>
      <c r="D328" s="26">
        <f>sinBOC_1!C341</f>
        <v>1.9437000000000002</v>
      </c>
      <c r="E328" s="40">
        <f>sinBOC_1!G341</f>
        <v>6.572145592053959E-11</v>
      </c>
      <c r="F328" s="35">
        <f aca="true" t="shared" si="35" ref="F328:F391">LOG10(E328)*10</f>
        <v>-101.82292824250172</v>
      </c>
      <c r="G328" s="41">
        <f t="shared" si="33"/>
        <v>5.974677810958144E-11</v>
      </c>
      <c r="H328" s="42">
        <f>sinBOC_2!H339</f>
        <v>7.723442899447541E-10</v>
      </c>
      <c r="I328" s="36">
        <f aca="true" t="shared" si="36" ref="I328:I391">LOG10(H328)*10</f>
        <v>-91.12189059908373</v>
      </c>
      <c r="J328" s="41">
        <f t="shared" si="34"/>
        <v>7.021311726770494E-11</v>
      </c>
      <c r="L328" s="40">
        <f t="shared" si="30"/>
        <v>1.2995989537728636E-10</v>
      </c>
      <c r="M328" s="43">
        <f aca="true" t="shared" si="37" ref="M328:M391">LOG10(L328)*10</f>
        <v>-98.86190646950674</v>
      </c>
    </row>
    <row r="329" spans="2:13" ht="12.75">
      <c r="B329" s="26">
        <f t="shared" si="32"/>
        <v>1596.9030000000002</v>
      </c>
      <c r="C329" s="2">
        <f>sinBOC_1!B342</f>
        <v>20</v>
      </c>
      <c r="D329" s="26">
        <f>sinBOC_1!C342</f>
        <v>2.0460000000000003</v>
      </c>
      <c r="E329" s="40">
        <f>sinBOC_1!G342</f>
        <v>1.0591325135710207E-69</v>
      </c>
      <c r="F329" s="35">
        <f t="shared" si="35"/>
        <v>-689.7504969965423</v>
      </c>
      <c r="G329" s="41">
        <f t="shared" si="33"/>
        <v>9.628477396100188E-70</v>
      </c>
      <c r="H329" s="42">
        <f>sinBOC_2!H340</f>
        <v>3.4140211393400885E-39</v>
      </c>
      <c r="I329" s="36">
        <f t="shared" si="36"/>
        <v>-384.66733794096996</v>
      </c>
      <c r="J329" s="41">
        <f t="shared" si="34"/>
        <v>3.103655581218263E-40</v>
      </c>
      <c r="L329" s="40">
        <f t="shared" si="30"/>
        <v>3.103655581218263E-40</v>
      </c>
      <c r="M329" s="43">
        <f t="shared" si="37"/>
        <v>-395.0812647925522</v>
      </c>
    </row>
    <row r="330" spans="2:13" ht="12.75">
      <c r="B330" s="26">
        <f t="shared" si="32"/>
        <v>1599.0513000000003</v>
      </c>
      <c r="C330" s="2">
        <f>sinBOC_1!B343</f>
        <v>21</v>
      </c>
      <c r="D330" s="26">
        <f>sinBOC_1!C343</f>
        <v>2.1483000000000003</v>
      </c>
      <c r="E330" s="40">
        <f>sinBOC_1!G343</f>
        <v>5.379919634311893E-11</v>
      </c>
      <c r="F330" s="35">
        <f t="shared" si="35"/>
        <v>-102.6922421181234</v>
      </c>
      <c r="G330" s="41">
        <f t="shared" si="33"/>
        <v>4.89083603119263E-11</v>
      </c>
      <c r="H330" s="42">
        <f>sinBOC_2!H341</f>
        <v>8.053587656434502E-10</v>
      </c>
      <c r="I330" s="36">
        <f t="shared" si="36"/>
        <v>-90.94010610030236</v>
      </c>
      <c r="J330" s="41">
        <f t="shared" si="34"/>
        <v>7.321443324031368E-11</v>
      </c>
      <c r="L330" s="40">
        <f t="shared" si="30"/>
        <v>1.2212279355223999E-10</v>
      </c>
      <c r="M330" s="43">
        <f t="shared" si="37"/>
        <v>-99.13203269797168</v>
      </c>
    </row>
    <row r="331" spans="2:13" ht="12.75">
      <c r="B331" s="26">
        <f t="shared" si="32"/>
        <v>1601.3019000000004</v>
      </c>
      <c r="C331" s="2">
        <f>sinBOC_1!B344</f>
        <v>22</v>
      </c>
      <c r="D331" s="26">
        <f>sinBOC_1!C344</f>
        <v>2.2506000000000004</v>
      </c>
      <c r="E331" s="40">
        <f>sinBOC_1!G344</f>
        <v>7.463949750102922E-10</v>
      </c>
      <c r="F331" s="35">
        <f t="shared" si="35"/>
        <v>-91.27031293072713</v>
      </c>
      <c r="G331" s="41">
        <f t="shared" si="33"/>
        <v>6.785408863729929E-10</v>
      </c>
      <c r="H331" s="42">
        <f>sinBOC_2!H342</f>
        <v>2.9816135572095126E-09</v>
      </c>
      <c r="I331" s="36">
        <f t="shared" si="36"/>
        <v>-85.25548645540005</v>
      </c>
      <c r="J331" s="41">
        <f t="shared" si="34"/>
        <v>2.7105577792813757E-10</v>
      </c>
      <c r="L331" s="40">
        <f t="shared" si="30"/>
        <v>9.495966643011304E-10</v>
      </c>
      <c r="M331" s="43">
        <f t="shared" si="37"/>
        <v>-90.22460819620184</v>
      </c>
    </row>
    <row r="332" spans="2:13" ht="12.75">
      <c r="B332" s="26">
        <f t="shared" si="32"/>
        <v>1603.6548000000005</v>
      </c>
      <c r="C332" s="2">
        <f>sinBOC_1!B345</f>
        <v>23</v>
      </c>
      <c r="D332" s="26">
        <f>sinBOC_1!C345</f>
        <v>2.3529000000000004</v>
      </c>
      <c r="E332" s="40">
        <f>sinBOC_1!G345</f>
        <v>3.181383319032043E-09</v>
      </c>
      <c r="F332" s="35">
        <f t="shared" si="35"/>
        <v>-84.97384000395627</v>
      </c>
      <c r="G332" s="41">
        <f t="shared" si="33"/>
        <v>2.8921666536654934E-09</v>
      </c>
      <c r="H332" s="42">
        <f>sinBOC_2!H343</f>
        <v>5.788324385504835E-09</v>
      </c>
      <c r="I332" s="36">
        <f t="shared" si="36"/>
        <v>-82.3744713842253</v>
      </c>
      <c r="J332" s="41">
        <f t="shared" si="34"/>
        <v>5.26211307773167E-10</v>
      </c>
      <c r="L332" s="40">
        <f t="shared" si="30"/>
        <v>3.4183779614386606E-09</v>
      </c>
      <c r="M332" s="43">
        <f t="shared" si="37"/>
        <v>-84.66179920113758</v>
      </c>
    </row>
    <row r="333" spans="2:13" ht="12.75">
      <c r="B333" s="26">
        <f t="shared" si="32"/>
        <v>1606.1100000000006</v>
      </c>
      <c r="C333" s="2">
        <f>sinBOC_1!B346</f>
        <v>24</v>
      </c>
      <c r="D333" s="26">
        <f>sinBOC_1!C346</f>
        <v>2.4552000000000005</v>
      </c>
      <c r="E333" s="40">
        <f>sinBOC_1!G346</f>
        <v>8.20988114745474E-09</v>
      </c>
      <c r="F333" s="35">
        <f t="shared" si="35"/>
        <v>-80.8566313001554</v>
      </c>
      <c r="G333" s="41">
        <f t="shared" si="33"/>
        <v>7.463528315867945E-09</v>
      </c>
      <c r="H333" s="42">
        <f>sinBOC_2!H344</f>
        <v>8.209881147454722E-09</v>
      </c>
      <c r="I333" s="36">
        <f t="shared" si="36"/>
        <v>-80.8566313001554</v>
      </c>
      <c r="J333" s="41">
        <f t="shared" si="34"/>
        <v>7.463528315867932E-10</v>
      </c>
      <c r="L333" s="40">
        <f t="shared" si="30"/>
        <v>8.209881147454739E-09</v>
      </c>
      <c r="M333" s="43">
        <f t="shared" si="37"/>
        <v>-80.8566313001554</v>
      </c>
    </row>
    <row r="334" spans="2:13" ht="12.75">
      <c r="B334" s="26">
        <f t="shared" si="32"/>
        <v>1608.6675000000005</v>
      </c>
      <c r="C334" s="2">
        <f>sinBOC_1!B347</f>
        <v>25</v>
      </c>
      <c r="D334" s="26">
        <f>sinBOC_1!C347</f>
        <v>2.5575000000000006</v>
      </c>
      <c r="E334" s="40">
        <f>sinBOC_1!G347</f>
        <v>1.5846910442594436E-08</v>
      </c>
      <c r="F334" s="35">
        <f t="shared" si="35"/>
        <v>-78.00055396444502</v>
      </c>
      <c r="G334" s="41">
        <f t="shared" si="33"/>
        <v>1.4406282220540396E-08</v>
      </c>
      <c r="H334" s="42">
        <f>sinBOC_2!H345</f>
        <v>9.330513595034115E-09</v>
      </c>
      <c r="I334" s="36">
        <f t="shared" si="36"/>
        <v>-80.30094449999454</v>
      </c>
      <c r="J334" s="41">
        <f t="shared" si="34"/>
        <v>8.482285086394653E-10</v>
      </c>
      <c r="L334" s="40">
        <f t="shared" si="30"/>
        <v>1.5254510729179863E-08</v>
      </c>
      <c r="M334" s="43">
        <f t="shared" si="37"/>
        <v>-78.16601717292302</v>
      </c>
    </row>
    <row r="335" spans="2:13" ht="12.75">
      <c r="B335" s="26">
        <f t="shared" si="32"/>
        <v>1611.3273000000004</v>
      </c>
      <c r="C335" s="2">
        <f>sinBOC_1!B348</f>
        <v>26</v>
      </c>
      <c r="D335" s="26">
        <f>sinBOC_1!C348</f>
        <v>2.6598000000000006</v>
      </c>
      <c r="E335" s="40">
        <f>sinBOC_1!G348</f>
        <v>2.510547800100983E-08</v>
      </c>
      <c r="F335" s="35">
        <f t="shared" si="35"/>
        <v>-76.0023150537011</v>
      </c>
      <c r="G335" s="41">
        <f t="shared" si="33"/>
        <v>2.2823161819099846E-08</v>
      </c>
      <c r="H335" s="42">
        <f>sinBOC_2!H346</f>
        <v>8.690184456200768E-09</v>
      </c>
      <c r="I335" s="36">
        <f t="shared" si="36"/>
        <v>-80.6097100520151</v>
      </c>
      <c r="J335" s="41">
        <f t="shared" si="34"/>
        <v>7.900167687455247E-10</v>
      </c>
      <c r="L335" s="40">
        <f t="shared" si="30"/>
        <v>2.361317858784537E-08</v>
      </c>
      <c r="M335" s="43">
        <f t="shared" si="37"/>
        <v>-76.26845548277221</v>
      </c>
    </row>
    <row r="336" spans="2:13" ht="12.75">
      <c r="B336" s="26">
        <f t="shared" si="32"/>
        <v>1614.0894000000003</v>
      </c>
      <c r="C336" s="2">
        <f>sinBOC_1!B349</f>
        <v>27</v>
      </c>
      <c r="D336" s="26">
        <f>sinBOC_1!C349</f>
        <v>2.7621000000000007</v>
      </c>
      <c r="E336" s="40">
        <f>sinBOC_1!G349</f>
        <v>3.425158080543123E-08</v>
      </c>
      <c r="F336" s="35">
        <f t="shared" si="35"/>
        <v>-74.65319379814395</v>
      </c>
      <c r="G336" s="41">
        <f t="shared" si="33"/>
        <v>3.1137800732210206E-08</v>
      </c>
      <c r="H336" s="42">
        <f>sinBOC_2!H347</f>
        <v>6.486496425171211E-09</v>
      </c>
      <c r="I336" s="36">
        <f t="shared" si="36"/>
        <v>-81.87989816923859</v>
      </c>
      <c r="J336" s="41">
        <f t="shared" si="34"/>
        <v>5.89681493197383E-10</v>
      </c>
      <c r="L336" s="40">
        <f t="shared" si="30"/>
        <v>3.172748222540759E-08</v>
      </c>
      <c r="M336" s="43">
        <f t="shared" si="37"/>
        <v>-74.98564390521626</v>
      </c>
    </row>
    <row r="337" spans="2:13" ht="12.75">
      <c r="B337" s="26">
        <f t="shared" si="32"/>
        <v>1616.9538000000002</v>
      </c>
      <c r="C337" s="2">
        <f>sinBOC_1!B350</f>
        <v>28</v>
      </c>
      <c r="D337" s="26">
        <f>sinBOC_1!C350</f>
        <v>2.8644000000000007</v>
      </c>
      <c r="E337" s="40">
        <f>sinBOC_1!G350</f>
        <v>4.1342225521551924E-08</v>
      </c>
      <c r="F337" s="35">
        <f t="shared" si="35"/>
        <v>-73.83606148276851</v>
      </c>
      <c r="G337" s="41">
        <f t="shared" si="33"/>
        <v>3.758384138322902E-08</v>
      </c>
      <c r="H337" s="42">
        <f>sinBOC_2!H348</f>
        <v>3.5385130601747473E-09</v>
      </c>
      <c r="I337" s="36">
        <f t="shared" si="36"/>
        <v>-84.51179197133371</v>
      </c>
      <c r="J337" s="41">
        <f t="shared" si="34"/>
        <v>3.216830054704317E-10</v>
      </c>
      <c r="L337" s="40">
        <f t="shared" si="30"/>
        <v>3.790552438869945E-08</v>
      </c>
      <c r="M337" s="43">
        <f t="shared" si="37"/>
        <v>-74.21297490910877</v>
      </c>
    </row>
    <row r="338" spans="2:13" ht="12.75">
      <c r="B338" s="26">
        <f t="shared" si="32"/>
        <v>1619.9205000000002</v>
      </c>
      <c r="C338" s="2">
        <f>sinBOC_1!B351</f>
        <v>29</v>
      </c>
      <c r="D338" s="26">
        <f>sinBOC_1!C351</f>
        <v>2.966700000000001</v>
      </c>
      <c r="E338" s="40">
        <f>sinBOC_1!G351</f>
        <v>4.4829957246759876E-08</v>
      </c>
      <c r="F338" s="35">
        <f t="shared" si="35"/>
        <v>-73.48431675310097</v>
      </c>
      <c r="G338" s="41">
        <f t="shared" si="33"/>
        <v>4.0754506587963524E-08</v>
      </c>
      <c r="H338" s="42">
        <f>sinBOC_2!H349</f>
        <v>1.0127292336280036E-09</v>
      </c>
      <c r="I338" s="36">
        <f t="shared" si="36"/>
        <v>-89.94506653415401</v>
      </c>
      <c r="J338" s="41">
        <f t="shared" si="34"/>
        <v>9.206629396618217E-11</v>
      </c>
      <c r="L338" s="40">
        <f aca="true" t="shared" si="38" ref="L338:L401">G338+J338</f>
        <v>4.084657288192971E-08</v>
      </c>
      <c r="M338" s="43">
        <f t="shared" si="37"/>
        <v>-73.88844375873406</v>
      </c>
    </row>
    <row r="339" spans="2:13" ht="12.75">
      <c r="B339" s="26">
        <f t="shared" si="32"/>
        <v>1622.9895000000001</v>
      </c>
      <c r="C339" s="2">
        <f>sinBOC_1!B352</f>
        <v>30</v>
      </c>
      <c r="D339" s="26">
        <f>sinBOC_1!C352</f>
        <v>3.069000000000001</v>
      </c>
      <c r="E339" s="40">
        <f>sinBOC_1!G352</f>
        <v>4.401919567387321E-08</v>
      </c>
      <c r="F339" s="35">
        <f t="shared" si="35"/>
        <v>-73.56357897211791</v>
      </c>
      <c r="G339" s="41">
        <f t="shared" si="33"/>
        <v>4.001745061261201E-08</v>
      </c>
      <c r="H339" s="42">
        <f>sinBOC_2!H350</f>
        <v>1.116470135969845E-37</v>
      </c>
      <c r="I339" s="36">
        <f t="shared" si="36"/>
        <v>-369.52152889213204</v>
      </c>
      <c r="J339" s="41">
        <f t="shared" si="34"/>
        <v>1.0149728508816776E-38</v>
      </c>
      <c r="L339" s="40">
        <f t="shared" si="38"/>
        <v>4.001745061261201E-08</v>
      </c>
      <c r="M339" s="43">
        <f t="shared" si="37"/>
        <v>-73.97750582370016</v>
      </c>
    </row>
    <row r="340" spans="2:13" ht="12.75">
      <c r="B340" s="26">
        <f t="shared" si="32"/>
        <v>1626.1608</v>
      </c>
      <c r="C340" s="2">
        <f>sinBOC_1!B353</f>
        <v>31</v>
      </c>
      <c r="D340" s="26">
        <f>sinBOC_1!C353</f>
        <v>3.171300000000001</v>
      </c>
      <c r="E340" s="40">
        <f>sinBOC_1!G353</f>
        <v>3.923204375080644E-08</v>
      </c>
      <c r="F340" s="35">
        <f t="shared" si="35"/>
        <v>-74.06359067180732</v>
      </c>
      <c r="G340" s="41">
        <f t="shared" si="33"/>
        <v>3.566549431891494E-08</v>
      </c>
      <c r="H340" s="42">
        <f>sinBOC_2!H351</f>
        <v>1.0928636174461319E-09</v>
      </c>
      <c r="I340" s="36">
        <f t="shared" si="36"/>
        <v>-89.61434031907751</v>
      </c>
      <c r="J340" s="41">
        <f t="shared" si="34"/>
        <v>9.935123794964838E-11</v>
      </c>
      <c r="L340" s="40">
        <f t="shared" si="38"/>
        <v>3.576484555686459E-08</v>
      </c>
      <c r="M340" s="43">
        <f t="shared" si="37"/>
        <v>-74.46543646026969</v>
      </c>
    </row>
    <row r="341" spans="2:13" ht="12.75">
      <c r="B341" s="26">
        <f t="shared" si="32"/>
        <v>1629.4344</v>
      </c>
      <c r="C341" s="2">
        <f>sinBOC_1!B354</f>
        <v>32</v>
      </c>
      <c r="D341" s="26">
        <f>sinBOC_1!C354</f>
        <v>3.273600000000001</v>
      </c>
      <c r="E341" s="40">
        <f>sinBOC_1!G354</f>
        <v>3.1652641414938035E-08</v>
      </c>
      <c r="F341" s="35">
        <f t="shared" si="35"/>
        <v>-74.99590042232226</v>
      </c>
      <c r="G341" s="41">
        <f t="shared" si="33"/>
        <v>2.8775128559034578E-08</v>
      </c>
      <c r="H341" s="42">
        <f>sinBOC_2!H352</f>
        <v>4.1218023336324774E-09</v>
      </c>
      <c r="I341" s="36">
        <f t="shared" si="36"/>
        <v>-83.84912839211597</v>
      </c>
      <c r="J341" s="41">
        <f t="shared" si="34"/>
        <v>3.7470930305749806E-10</v>
      </c>
      <c r="L341" s="40">
        <f t="shared" si="38"/>
        <v>2.9149837862092075E-08</v>
      </c>
      <c r="M341" s="43">
        <f t="shared" si="37"/>
        <v>-75.35363856541144</v>
      </c>
    </row>
    <row r="342" spans="2:13" ht="12.75">
      <c r="B342" s="26">
        <f t="shared" si="32"/>
        <v>1632.8103</v>
      </c>
      <c r="C342" s="2">
        <f>sinBOC_1!B355</f>
        <v>33</v>
      </c>
      <c r="D342" s="26">
        <f>sinBOC_1!C355</f>
        <v>3.375900000000001</v>
      </c>
      <c r="E342" s="40">
        <f>sinBOC_1!G355</f>
        <v>2.2928744175536495E-08</v>
      </c>
      <c r="F342" s="35">
        <f t="shared" si="35"/>
        <v>-76.39619731252198</v>
      </c>
      <c r="G342" s="41">
        <f t="shared" si="33"/>
        <v>2.084431288685136E-08</v>
      </c>
      <c r="H342" s="42">
        <f>sinBOC_2!H353</f>
        <v>8.160452270532172E-09</v>
      </c>
      <c r="I342" s="36">
        <f t="shared" si="36"/>
        <v>-80.88285771006754</v>
      </c>
      <c r="J342" s="41">
        <f t="shared" si="34"/>
        <v>7.418592973211068E-10</v>
      </c>
      <c r="L342" s="40">
        <f t="shared" si="38"/>
        <v>2.1586172184172466E-08</v>
      </c>
      <c r="M342" s="43">
        <f t="shared" si="37"/>
        <v>-76.65824363069996</v>
      </c>
    </row>
    <row r="343" spans="2:13" ht="12.75">
      <c r="B343" s="26">
        <f t="shared" si="32"/>
        <v>1636.2885</v>
      </c>
      <c r="C343" s="2">
        <f>sinBOC_1!B356</f>
        <v>34</v>
      </c>
      <c r="D343" s="26">
        <f>sinBOC_1!C356</f>
        <v>3.478200000000001</v>
      </c>
      <c r="E343" s="40">
        <f>sinBOC_1!G356</f>
        <v>1.4681058069794571E-08</v>
      </c>
      <c r="F343" s="35">
        <f t="shared" si="35"/>
        <v>-78.33242643512988</v>
      </c>
      <c r="G343" s="41">
        <f t="shared" si="33"/>
        <v>1.3346416427085974E-08</v>
      </c>
      <c r="H343" s="42">
        <f>sinBOC_2!H354</f>
        <v>1.1817919276321134E-08</v>
      </c>
      <c r="I343" s="36">
        <f t="shared" si="36"/>
        <v>-79.2745898084544</v>
      </c>
      <c r="J343" s="41">
        <f t="shared" si="34"/>
        <v>1.0743562978473763E-09</v>
      </c>
      <c r="L343" s="40">
        <f t="shared" si="38"/>
        <v>1.442077272493335E-08</v>
      </c>
      <c r="M343" s="43">
        <f t="shared" si="37"/>
        <v>-78.41011467689873</v>
      </c>
    </row>
    <row r="344" spans="2:13" ht="12.75">
      <c r="B344" s="26">
        <f t="shared" si="32"/>
        <v>1639.8690000000001</v>
      </c>
      <c r="C344" s="2">
        <f>sinBOC_1!B357</f>
        <v>35</v>
      </c>
      <c r="D344" s="26">
        <f>sinBOC_1!C357</f>
        <v>3.580500000000001</v>
      </c>
      <c r="E344" s="40">
        <f>sinBOC_1!G357</f>
        <v>8.08515838907868E-09</v>
      </c>
      <c r="F344" s="35">
        <f t="shared" si="35"/>
        <v>-80.92311467800984</v>
      </c>
      <c r="G344" s="41">
        <f t="shared" si="33"/>
        <v>7.350143990071527E-09</v>
      </c>
      <c r="H344" s="42">
        <f>sinBOC_2!H355</f>
        <v>1.3731803678429057E-08</v>
      </c>
      <c r="I344" s="36">
        <f t="shared" si="36"/>
        <v>-78.62272414246027</v>
      </c>
      <c r="J344" s="41">
        <f t="shared" si="34"/>
        <v>1.2483457889480965E-09</v>
      </c>
      <c r="L344" s="40">
        <f t="shared" si="38"/>
        <v>8.598489779019623E-09</v>
      </c>
      <c r="M344" s="43">
        <f t="shared" si="37"/>
        <v>-80.65577820644063</v>
      </c>
    </row>
    <row r="345" spans="2:13" ht="12.75">
      <c r="B345" s="26">
        <f t="shared" si="32"/>
        <v>1643.5518000000002</v>
      </c>
      <c r="C345" s="2">
        <f>sinBOC_1!B358</f>
        <v>36</v>
      </c>
      <c r="D345" s="26">
        <f>sinBOC_1!C358</f>
        <v>3.682800000000001</v>
      </c>
      <c r="E345" s="40">
        <f>sinBOC_1!G358</f>
        <v>3.6488360655353767E-09</v>
      </c>
      <c r="F345" s="35">
        <f t="shared" si="35"/>
        <v>-84.3784564812691</v>
      </c>
      <c r="G345" s="41">
        <f t="shared" si="33"/>
        <v>3.3171236959412515E-09</v>
      </c>
      <c r="H345" s="42">
        <f>sinBOC_2!H356</f>
        <v>1.3095141302995804E-08</v>
      </c>
      <c r="I345" s="36">
        <f t="shared" si="36"/>
        <v>-78.82889810963052</v>
      </c>
      <c r="J345" s="41">
        <f t="shared" si="34"/>
        <v>1.1904673911814371E-09</v>
      </c>
      <c r="L345" s="40">
        <f t="shared" si="38"/>
        <v>4.507591087122689E-09</v>
      </c>
      <c r="M345" s="43">
        <f t="shared" si="37"/>
        <v>-83.46055488513478</v>
      </c>
    </row>
    <row r="346" spans="2:13" ht="12.75">
      <c r="B346" s="26">
        <f t="shared" si="32"/>
        <v>1647.3369000000002</v>
      </c>
      <c r="C346" s="2">
        <f>sinBOC_1!B359</f>
        <v>37</v>
      </c>
      <c r="D346" s="26">
        <f>sinBOC_1!C359</f>
        <v>3.7851000000000012</v>
      </c>
      <c r="E346" s="40">
        <f>sinBOC_1!G359</f>
        <v>1.2293292737530423E-09</v>
      </c>
      <c r="F346" s="35">
        <f t="shared" si="35"/>
        <v>-89.10331776494439</v>
      </c>
      <c r="G346" s="41">
        <f t="shared" si="33"/>
        <v>1.1175720670482203E-09</v>
      </c>
      <c r="H346" s="42">
        <f>sinBOC_2!H357</f>
        <v>1.0024618140736115E-08</v>
      </c>
      <c r="I346" s="36">
        <f t="shared" si="36"/>
        <v>-79.98932161603513</v>
      </c>
      <c r="J346" s="41">
        <f t="shared" si="34"/>
        <v>9.113289218851016E-10</v>
      </c>
      <c r="L346" s="40">
        <f t="shared" si="38"/>
        <v>2.028900988933322E-09</v>
      </c>
      <c r="M346" s="43">
        <f t="shared" si="37"/>
        <v>-86.92739146169757</v>
      </c>
    </row>
    <row r="347" spans="2:13" ht="12.75">
      <c r="B347" s="26">
        <f t="shared" si="32"/>
        <v>1651.2243000000003</v>
      </c>
      <c r="C347" s="2">
        <f>sinBOC_1!B360</f>
        <v>38</v>
      </c>
      <c r="D347" s="26">
        <f>sinBOC_1!C360</f>
        <v>3.8874000000000013</v>
      </c>
      <c r="E347" s="40">
        <f>sinBOC_1!G360</f>
        <v>2.50176709075462E-10</v>
      </c>
      <c r="F347" s="35">
        <f t="shared" si="35"/>
        <v>-96.01753124661938</v>
      </c>
      <c r="G347" s="41">
        <f t="shared" si="33"/>
        <v>2.2743337188678365E-10</v>
      </c>
      <c r="H347" s="42">
        <f>sinBOC_2!H358</f>
        <v>5.619013475777834E-09</v>
      </c>
      <c r="I347" s="36">
        <f t="shared" si="36"/>
        <v>-82.50339926358751</v>
      </c>
      <c r="J347" s="41">
        <f t="shared" si="34"/>
        <v>5.108194068888942E-10</v>
      </c>
      <c r="L347" s="40">
        <f t="shared" si="38"/>
        <v>7.382527787756778E-10</v>
      </c>
      <c r="M347" s="43">
        <f t="shared" si="37"/>
        <v>-91.31794909679955</v>
      </c>
    </row>
    <row r="348" spans="2:13" ht="12.75">
      <c r="B348" s="26">
        <f t="shared" si="32"/>
        <v>1655.2140000000004</v>
      </c>
      <c r="C348" s="2">
        <f>sinBOC_1!B361</f>
        <v>39</v>
      </c>
      <c r="D348" s="26">
        <f>sinBOC_1!C361</f>
        <v>3.9897000000000014</v>
      </c>
      <c r="E348" s="40">
        <f>sinBOC_1!G361</f>
        <v>1.5598583555104232E-11</v>
      </c>
      <c r="F348" s="35">
        <f t="shared" si="35"/>
        <v>-108.06914836397536</v>
      </c>
      <c r="G348" s="41">
        <f t="shared" si="33"/>
        <v>1.4180530504640211E-11</v>
      </c>
      <c r="H348" s="42">
        <f>sinBOC_2!H359</f>
        <v>1.655851953089617E-09</v>
      </c>
      <c r="I348" s="36">
        <f t="shared" si="36"/>
        <v>-87.80978495347306</v>
      </c>
      <c r="J348" s="41">
        <f t="shared" si="34"/>
        <v>1.5053199573541978E-10</v>
      </c>
      <c r="L348" s="40">
        <f t="shared" si="38"/>
        <v>1.6471252624005998E-10</v>
      </c>
      <c r="M348" s="43">
        <f t="shared" si="37"/>
        <v>-97.8327337186804</v>
      </c>
    </row>
    <row r="349" spans="2:13" ht="12.75">
      <c r="B349" s="26">
        <f t="shared" si="32"/>
        <v>1659.3060000000005</v>
      </c>
      <c r="C349" s="2">
        <f>sinBOC_1!B362</f>
        <v>40</v>
      </c>
      <c r="D349" s="26">
        <f>sinBOC_1!C362</f>
        <v>4.092000000000001</v>
      </c>
      <c r="E349" s="40">
        <f>sinBOC_1!G362</f>
        <v>8.485376818035137E-67</v>
      </c>
      <c r="F349" s="35">
        <f t="shared" si="35"/>
        <v>-660.7132886679833</v>
      </c>
      <c r="G349" s="41">
        <f t="shared" si="33"/>
        <v>7.713978925486488E-67</v>
      </c>
      <c r="H349" s="42">
        <f>sinBOC_2!H360</f>
        <v>4.3484966126302386E-37</v>
      </c>
      <c r="I349" s="36">
        <f t="shared" si="36"/>
        <v>-363.61660863893695</v>
      </c>
      <c r="J349" s="41">
        <f t="shared" si="34"/>
        <v>3.9531787387547635E-38</v>
      </c>
      <c r="L349" s="40">
        <f t="shared" si="38"/>
        <v>3.9531787387547635E-38</v>
      </c>
      <c r="M349" s="43">
        <f t="shared" si="37"/>
        <v>-374.0305354905192</v>
      </c>
    </row>
    <row r="350" spans="2:13" ht="12.75">
      <c r="B350" s="26">
        <f t="shared" si="32"/>
        <v>1663.5003000000006</v>
      </c>
      <c r="C350" s="2">
        <f>sinBOC_1!B363</f>
        <v>41</v>
      </c>
      <c r="D350" s="26">
        <f>sinBOC_1!C363</f>
        <v>4.194300000000001</v>
      </c>
      <c r="E350" s="40">
        <f>sinBOC_1!G363</f>
        <v>1.4113887916309285E-11</v>
      </c>
      <c r="F350" s="35">
        <f t="shared" si="35"/>
        <v>-108.50353335783964</v>
      </c>
      <c r="G350" s="41">
        <f t="shared" si="33"/>
        <v>1.2830807196644804E-11</v>
      </c>
      <c r="H350" s="42">
        <f>sinBOC_2!H361</f>
        <v>1.9085029813142426E-09</v>
      </c>
      <c r="I350" s="36">
        <f t="shared" si="36"/>
        <v>-87.19307157293444</v>
      </c>
      <c r="J350" s="41">
        <f t="shared" si="34"/>
        <v>1.7350027102856756E-10</v>
      </c>
      <c r="L350" s="40">
        <f t="shared" si="38"/>
        <v>1.8633107822521236E-10</v>
      </c>
      <c r="M350" s="43">
        <f t="shared" si="37"/>
        <v>-97.29714702934884</v>
      </c>
    </row>
    <row r="351" spans="2:13" ht="12.75">
      <c r="B351" s="26">
        <f t="shared" si="32"/>
        <v>1667.7969000000005</v>
      </c>
      <c r="C351" s="2">
        <f>sinBOC_1!B364</f>
        <v>42</v>
      </c>
      <c r="D351" s="26">
        <f>sinBOC_1!C364</f>
        <v>4.296600000000001</v>
      </c>
      <c r="E351" s="40">
        <f>sinBOC_1!G364</f>
        <v>2.0479317908445856E-10</v>
      </c>
      <c r="F351" s="35">
        <f t="shared" si="35"/>
        <v>-96.88684512224098</v>
      </c>
      <c r="G351" s="41">
        <f t="shared" si="33"/>
        <v>1.8617561734950776E-10</v>
      </c>
      <c r="H351" s="42">
        <f>sinBOC_2!H362</f>
        <v>7.471910292452655E-09</v>
      </c>
      <c r="I351" s="36">
        <f t="shared" si="36"/>
        <v>-81.26568350874145</v>
      </c>
      <c r="J351" s="41">
        <f t="shared" si="34"/>
        <v>6.792645720411508E-10</v>
      </c>
      <c r="L351" s="40">
        <f t="shared" si="38"/>
        <v>8.654401893906585E-10</v>
      </c>
      <c r="M351" s="43">
        <f t="shared" si="37"/>
        <v>-90.62762940862136</v>
      </c>
    </row>
    <row r="352" spans="2:13" ht="12.75">
      <c r="B352" s="26">
        <f t="shared" si="32"/>
        <v>1672.1958000000004</v>
      </c>
      <c r="C352" s="2">
        <f>sinBOC_1!B365</f>
        <v>43</v>
      </c>
      <c r="D352" s="26">
        <f>sinBOC_1!C365</f>
        <v>4.3989</v>
      </c>
      <c r="E352" s="40">
        <f>sinBOC_1!G365</f>
        <v>9.101956602314529E-10</v>
      </c>
      <c r="F352" s="35">
        <f t="shared" si="35"/>
        <v>-90.40865239519613</v>
      </c>
      <c r="G352" s="41">
        <f t="shared" si="33"/>
        <v>8.274506002104117E-10</v>
      </c>
      <c r="H352" s="42">
        <f>sinBOC_2!H363</f>
        <v>1.5410289428230354E-08</v>
      </c>
      <c r="I352" s="36">
        <f t="shared" si="36"/>
        <v>-78.12189204506568</v>
      </c>
      <c r="J352" s="41">
        <f t="shared" si="34"/>
        <v>1.4009354025663962E-09</v>
      </c>
      <c r="L352" s="40">
        <f t="shared" si="38"/>
        <v>2.228386002776808E-09</v>
      </c>
      <c r="M352" s="43">
        <f t="shared" si="37"/>
        <v>-86.52009578150077</v>
      </c>
    </row>
    <row r="353" spans="2:13" ht="12.75">
      <c r="B353" s="26">
        <f t="shared" si="32"/>
        <v>1676.6970000000003</v>
      </c>
      <c r="C353" s="2">
        <f>sinBOC_1!B366</f>
        <v>44</v>
      </c>
      <c r="D353" s="26">
        <f>sinBOC_1!C366</f>
        <v>4.5012</v>
      </c>
      <c r="E353" s="40">
        <f>sinBOC_1!G366</f>
        <v>2.4426092670113166E-09</v>
      </c>
      <c r="F353" s="35">
        <f t="shared" si="35"/>
        <v>-86.12145999564704</v>
      </c>
      <c r="G353" s="41">
        <f t="shared" si="33"/>
        <v>2.2205538791011968E-09</v>
      </c>
      <c r="H353" s="42">
        <f>sinBOC_2!H364</f>
        <v>2.334348236039168E-08</v>
      </c>
      <c r="I353" s="36">
        <f t="shared" si="36"/>
        <v>-76.31834355784673</v>
      </c>
      <c r="J353" s="41">
        <f t="shared" si="34"/>
        <v>2.122134760035608E-09</v>
      </c>
      <c r="L353" s="40">
        <f t="shared" si="38"/>
        <v>4.3426886391368045E-09</v>
      </c>
      <c r="M353" s="43">
        <f t="shared" si="37"/>
        <v>-83.62241307444636</v>
      </c>
    </row>
    <row r="354" spans="2:13" ht="12.75">
      <c r="B354" s="26">
        <f t="shared" si="32"/>
        <v>1681.3005000000003</v>
      </c>
      <c r="C354" s="2">
        <f>sinBOC_1!B367</f>
        <v>45</v>
      </c>
      <c r="D354" s="26">
        <f>sinBOC_1!C367</f>
        <v>4.6034999999999995</v>
      </c>
      <c r="E354" s="40">
        <f>sinBOC_1!G367</f>
        <v>4.891021741541469E-09</v>
      </c>
      <c r="F354" s="35">
        <f t="shared" si="35"/>
        <v>-83.10600406651116</v>
      </c>
      <c r="G354" s="41">
        <f t="shared" si="33"/>
        <v>4.446383401401335E-09</v>
      </c>
      <c r="H354" s="42">
        <f>sinBOC_2!H365</f>
        <v>2.8506963786123635E-08</v>
      </c>
      <c r="I354" s="36">
        <f t="shared" si="36"/>
        <v>-75.4504903597539</v>
      </c>
      <c r="J354" s="41">
        <f t="shared" si="34"/>
        <v>2.591542162374877E-09</v>
      </c>
      <c r="L354" s="40">
        <f t="shared" si="38"/>
        <v>7.037925563776212E-09</v>
      </c>
      <c r="M354" s="43">
        <f t="shared" si="37"/>
        <v>-81.52555330767692</v>
      </c>
    </row>
    <row r="355" spans="2:13" ht="12.75">
      <c r="B355" s="26">
        <f t="shared" si="32"/>
        <v>1686.0063000000002</v>
      </c>
      <c r="C355" s="2">
        <f>sinBOC_1!B368</f>
        <v>46</v>
      </c>
      <c r="D355" s="26">
        <f>sinBOC_1!C368</f>
        <v>4.705799999999999</v>
      </c>
      <c r="E355" s="40">
        <f>sinBOC_1!G368</f>
        <v>8.02046461657968E-09</v>
      </c>
      <c r="F355" s="35">
        <f t="shared" si="35"/>
        <v>-80.95800472791623</v>
      </c>
      <c r="G355" s="41">
        <f t="shared" si="33"/>
        <v>7.2913314696178906E-09</v>
      </c>
      <c r="H355" s="42">
        <f>sinBOC_2!H366</f>
        <v>2.8732059714151032E-08</v>
      </c>
      <c r="I355" s="36">
        <f t="shared" si="36"/>
        <v>-75.41633239638873</v>
      </c>
      <c r="J355" s="41">
        <f t="shared" si="34"/>
        <v>2.6120054285591854E-09</v>
      </c>
      <c r="L355" s="40">
        <f t="shared" si="38"/>
        <v>9.903336898177075E-09</v>
      </c>
      <c r="M355" s="43">
        <f t="shared" si="37"/>
        <v>-80.04218446585637</v>
      </c>
    </row>
    <row r="356" spans="2:13" ht="12.75">
      <c r="B356" s="26">
        <f t="shared" si="32"/>
        <v>1690.8144000000002</v>
      </c>
      <c r="C356" s="2">
        <f>sinBOC_1!B369</f>
        <v>47</v>
      </c>
      <c r="D356" s="26">
        <f>sinBOC_1!C369</f>
        <v>4.808099999999999</v>
      </c>
      <c r="E356" s="40">
        <f>sinBOC_1!G369</f>
        <v>1.1303486829859324E-08</v>
      </c>
      <c r="F356" s="35">
        <f t="shared" si="35"/>
        <v>-79.46787567367858</v>
      </c>
      <c r="G356" s="41">
        <f t="shared" si="33"/>
        <v>1.027589711805393E-08</v>
      </c>
      <c r="H356" s="42">
        <f>sinBOC_2!H367</f>
        <v>2.3401666421952754E-08</v>
      </c>
      <c r="I356" s="36">
        <f t="shared" si="36"/>
        <v>-76.30753215577455</v>
      </c>
      <c r="J356" s="41">
        <f t="shared" si="34"/>
        <v>2.127424220177524E-09</v>
      </c>
      <c r="L356" s="40">
        <f t="shared" si="38"/>
        <v>1.2403321338231454E-08</v>
      </c>
      <c r="M356" s="43">
        <f t="shared" si="37"/>
        <v>-79.06462004698861</v>
      </c>
    </row>
    <row r="357" spans="2:13" ht="12.75">
      <c r="B357" s="26">
        <f t="shared" si="32"/>
        <v>1695.7248000000002</v>
      </c>
      <c r="C357" s="2">
        <f>sinBOC_1!B370</f>
        <v>48</v>
      </c>
      <c r="D357" s="26">
        <f>sinBOC_1!C370</f>
        <v>4.910399999999998</v>
      </c>
      <c r="E357" s="40">
        <f>sinBOC_1!G370</f>
        <v>1.4067840628861362E-08</v>
      </c>
      <c r="F357" s="35">
        <f t="shared" si="35"/>
        <v>-78.51772560343589</v>
      </c>
      <c r="G357" s="41">
        <f t="shared" si="33"/>
        <v>1.27889460262376E-08</v>
      </c>
      <c r="H357" s="42">
        <f>sinBOC_2!H368</f>
        <v>1.4067840628861514E-08</v>
      </c>
      <c r="I357" s="36">
        <f t="shared" si="36"/>
        <v>-78.51772560343585</v>
      </c>
      <c r="J357" s="41">
        <f t="shared" si="34"/>
        <v>1.2788946026237744E-09</v>
      </c>
      <c r="L357" s="40">
        <f t="shared" si="38"/>
        <v>1.4067840628861375E-08</v>
      </c>
      <c r="M357" s="43">
        <f t="shared" si="37"/>
        <v>-78.51772560343589</v>
      </c>
    </row>
    <row r="358" spans="2:13" ht="12.75">
      <c r="B358" s="26">
        <f t="shared" si="32"/>
        <v>1700.7375000000002</v>
      </c>
      <c r="C358" s="2">
        <f>sinBOC_1!B371</f>
        <v>49</v>
      </c>
      <c r="D358" s="26">
        <f>sinBOC_1!C371</f>
        <v>5.012699999999998</v>
      </c>
      <c r="E358" s="40">
        <f>sinBOC_1!G371</f>
        <v>1.5702621426291122E-08</v>
      </c>
      <c r="F358" s="35">
        <f t="shared" si="35"/>
        <v>-78.04027839569214</v>
      </c>
      <c r="G358" s="41">
        <f t="shared" si="33"/>
        <v>1.4275110387537383E-08</v>
      </c>
      <c r="H358" s="42">
        <f>sinBOC_2!H369</f>
        <v>4.4893917937013775E-09</v>
      </c>
      <c r="I358" s="36">
        <f t="shared" si="36"/>
        <v>-83.4781249163163</v>
      </c>
      <c r="J358" s="41">
        <f t="shared" si="34"/>
        <v>4.0812652670012535E-10</v>
      </c>
      <c r="L358" s="40">
        <f t="shared" si="38"/>
        <v>1.4683236914237508E-08</v>
      </c>
      <c r="M358" s="43">
        <f t="shared" si="37"/>
        <v>-78.33178193804882</v>
      </c>
    </row>
    <row r="359" spans="2:13" ht="12.75">
      <c r="B359" s="26">
        <f t="shared" si="32"/>
        <v>1705.8525000000002</v>
      </c>
      <c r="C359" s="2">
        <f>sinBOC_1!B372</f>
        <v>50</v>
      </c>
      <c r="D359" s="26">
        <f>sinBOC_1!C372</f>
        <v>5.1149999999999975</v>
      </c>
      <c r="E359" s="40">
        <f>sinBOC_1!G372</f>
        <v>1.584691044259439E-08</v>
      </c>
      <c r="F359" s="35">
        <f t="shared" si="35"/>
        <v>-78.00055396444503</v>
      </c>
      <c r="G359" s="41">
        <f t="shared" si="33"/>
        <v>1.4406282220540353E-08</v>
      </c>
      <c r="H359" s="42">
        <f>sinBOC_2!H370</f>
        <v>3.2869222719295985E-36</v>
      </c>
      <c r="I359" s="36">
        <f t="shared" si="36"/>
        <v>-354.83210565851806</v>
      </c>
      <c r="J359" s="41">
        <f t="shared" si="34"/>
        <v>2.988111156299636E-37</v>
      </c>
      <c r="L359" s="40">
        <f t="shared" si="38"/>
        <v>1.4406282220540353E-08</v>
      </c>
      <c r="M359" s="43">
        <f t="shared" si="37"/>
        <v>-78.41448081602728</v>
      </c>
    </row>
    <row r="360" spans="2:13" ht="12.75">
      <c r="B360" s="26">
        <f t="shared" si="32"/>
        <v>1711.0698000000002</v>
      </c>
      <c r="C360" s="2">
        <f>sinBOC_1!B373</f>
        <v>51</v>
      </c>
      <c r="D360" s="26">
        <f>sinBOC_1!C373</f>
        <v>5.217299999999997</v>
      </c>
      <c r="E360" s="40">
        <f>sinBOC_1!G373</f>
        <v>1.4495191866407216E-08</v>
      </c>
      <c r="F360" s="35">
        <f t="shared" si="35"/>
        <v>-78.38776031708056</v>
      </c>
      <c r="G360" s="41">
        <f t="shared" si="33"/>
        <v>1.3177447151279287E-08</v>
      </c>
      <c r="H360" s="42">
        <f>sinBOC_2!H371</f>
        <v>6.308723908462995E-09</v>
      </c>
      <c r="I360" s="36">
        <f t="shared" si="36"/>
        <v>-82.00058478403925</v>
      </c>
      <c r="J360" s="41">
        <f t="shared" si="34"/>
        <v>5.735203553148179E-10</v>
      </c>
      <c r="L360" s="40">
        <f t="shared" si="38"/>
        <v>1.3750967506594105E-08</v>
      </c>
      <c r="M360" s="43">
        <f t="shared" si="37"/>
        <v>-78.61666744161514</v>
      </c>
    </row>
    <row r="361" spans="2:13" ht="12.75">
      <c r="B361" s="26">
        <f t="shared" si="32"/>
        <v>1716.3894000000003</v>
      </c>
      <c r="C361" s="2">
        <f>sinBOC_1!B374</f>
        <v>52</v>
      </c>
      <c r="D361" s="26">
        <f>sinBOC_1!C374</f>
        <v>5.319599999999997</v>
      </c>
      <c r="E361" s="40">
        <f>sinBOC_1!G374</f>
        <v>1.1986799115716323E-08</v>
      </c>
      <c r="F361" s="35">
        <f t="shared" si="35"/>
        <v>-79.21296772862009</v>
      </c>
      <c r="G361" s="41">
        <f t="shared" si="33"/>
        <v>1.0897090105196657E-08</v>
      </c>
      <c r="H361" s="42">
        <f>sinBOC_2!H372</f>
        <v>2.8009559037715187E-08</v>
      </c>
      <c r="I361" s="36">
        <f t="shared" si="36"/>
        <v>-75.52693728341534</v>
      </c>
      <c r="J361" s="41">
        <f t="shared" si="34"/>
        <v>2.5463235488831997E-09</v>
      </c>
      <c r="L361" s="40">
        <f t="shared" si="38"/>
        <v>1.3443413654079857E-08</v>
      </c>
      <c r="M361" s="43">
        <f t="shared" si="37"/>
        <v>-78.71490437912679</v>
      </c>
    </row>
    <row r="362" spans="2:13" ht="12.75">
      <c r="B362" s="26">
        <f t="shared" si="32"/>
        <v>1721.8113000000003</v>
      </c>
      <c r="C362" s="2">
        <f>sinBOC_1!B375</f>
        <v>53</v>
      </c>
      <c r="D362" s="26">
        <f>sinBOC_1!C375</f>
        <v>5.421899999999996</v>
      </c>
      <c r="E362" s="40">
        <f>sinBOC_1!G375</f>
        <v>8.889071700662015E-09</v>
      </c>
      <c r="F362" s="35">
        <f t="shared" si="35"/>
        <v>-80.51143590697995</v>
      </c>
      <c r="G362" s="41">
        <f t="shared" si="33"/>
        <v>8.080974273329104E-09</v>
      </c>
      <c r="H362" s="42">
        <f>sinBOC_2!H373</f>
        <v>6.718221669509243E-08</v>
      </c>
      <c r="I362" s="36">
        <f t="shared" si="36"/>
        <v>-71.72745670596106</v>
      </c>
      <c r="J362" s="41">
        <f t="shared" si="34"/>
        <v>6.1074742450084046E-09</v>
      </c>
      <c r="L362" s="40">
        <f t="shared" si="38"/>
        <v>1.4188448518337509E-08</v>
      </c>
      <c r="M362" s="43">
        <f t="shared" si="37"/>
        <v>-78.48065091277049</v>
      </c>
    </row>
    <row r="363" spans="2:13" ht="12.75">
      <c r="B363" s="26">
        <f t="shared" si="32"/>
        <v>1727.3355000000004</v>
      </c>
      <c r="C363" s="2">
        <f>sinBOC_1!B376</f>
        <v>54</v>
      </c>
      <c r="D363" s="26">
        <f>sinBOC_1!C376</f>
        <v>5.524199999999996</v>
      </c>
      <c r="E363" s="40">
        <f>sinBOC_1!G376</f>
        <v>5.820062801331591E-09</v>
      </c>
      <c r="F363" s="35">
        <f t="shared" si="35"/>
        <v>-82.35072329074404</v>
      </c>
      <c r="G363" s="41">
        <f t="shared" si="33"/>
        <v>5.290966183028719E-09</v>
      </c>
      <c r="H363" s="42">
        <f>sinBOC_2!H374</f>
        <v>1.2246859168872372E-07</v>
      </c>
      <c r="I363" s="36">
        <f t="shared" si="36"/>
        <v>-69.11975276240186</v>
      </c>
      <c r="J363" s="41">
        <f t="shared" si="34"/>
        <v>1.1133508335338523E-08</v>
      </c>
      <c r="L363" s="40">
        <f t="shared" si="38"/>
        <v>1.6424474518367244E-08</v>
      </c>
      <c r="M363" s="43">
        <f t="shared" si="37"/>
        <v>-77.8450851628411</v>
      </c>
    </row>
    <row r="364" spans="2:13" ht="12.75">
      <c r="B364" s="26">
        <f t="shared" si="32"/>
        <v>1732.9620000000004</v>
      </c>
      <c r="C364" s="2">
        <f>sinBOC_1!B377</f>
        <v>55</v>
      </c>
      <c r="D364" s="26">
        <f>sinBOC_1!C377</f>
        <v>5.626499999999996</v>
      </c>
      <c r="E364" s="40">
        <f>sinBOC_1!G377</f>
        <v>3.274155050122895E-09</v>
      </c>
      <c r="F364" s="35">
        <f t="shared" si="35"/>
        <v>-84.84900758088904</v>
      </c>
      <c r="G364" s="41">
        <f t="shared" si="33"/>
        <v>2.9765045910208134E-09</v>
      </c>
      <c r="H364" s="42">
        <f>sinBOC_2!H375</f>
        <v>1.8890394898251174E-07</v>
      </c>
      <c r="I364" s="36">
        <f t="shared" si="36"/>
        <v>-67.23758963182519</v>
      </c>
      <c r="J364" s="41">
        <f t="shared" si="34"/>
        <v>1.7173086271137435E-08</v>
      </c>
      <c r="L364" s="40">
        <f t="shared" si="38"/>
        <v>2.014959086215825E-08</v>
      </c>
      <c r="M364" s="43">
        <f t="shared" si="37"/>
        <v>-76.95733767791407</v>
      </c>
    </row>
    <row r="365" spans="2:13" ht="12.75">
      <c r="B365" s="26">
        <f t="shared" si="32"/>
        <v>1738.6908000000005</v>
      </c>
      <c r="C365" s="2">
        <f>sinBOC_1!B378</f>
        <v>56</v>
      </c>
      <c r="D365" s="26">
        <f>sinBOC_1!C378</f>
        <v>5.728799999999995</v>
      </c>
      <c r="E365" s="40">
        <f>sinBOC_1!G378</f>
        <v>1.5079373536141798E-09</v>
      </c>
      <c r="F365" s="35">
        <f t="shared" si="35"/>
        <v>-88.21616700604716</v>
      </c>
      <c r="G365" s="41">
        <f t="shared" si="33"/>
        <v>1.3708521396492544E-09</v>
      </c>
      <c r="H365" s="42">
        <f>sinBOC_2!H376</f>
        <v>2.585953937292707E-07</v>
      </c>
      <c r="I365" s="36">
        <f t="shared" si="36"/>
        <v>-65.87379215324832</v>
      </c>
      <c r="J365" s="41">
        <f t="shared" si="34"/>
        <v>2.3508672157206437E-08</v>
      </c>
      <c r="L365" s="40">
        <f t="shared" si="38"/>
        <v>2.4879524296855692E-08</v>
      </c>
      <c r="M365" s="43">
        <f t="shared" si="37"/>
        <v>-76.04157927728231</v>
      </c>
    </row>
    <row r="366" spans="2:13" ht="12.75">
      <c r="B366" s="26">
        <f t="shared" si="32"/>
        <v>1744.5219000000006</v>
      </c>
      <c r="C366" s="2">
        <f>sinBOC_1!B379</f>
        <v>57</v>
      </c>
      <c r="D366" s="26">
        <f>sinBOC_1!C379</f>
        <v>5.831099999999995</v>
      </c>
      <c r="E366" s="40">
        <f>sinBOC_1!G379</f>
        <v>5.17990697373969E-10</v>
      </c>
      <c r="F366" s="35">
        <f t="shared" si="35"/>
        <v>-92.85678039705404</v>
      </c>
      <c r="G366" s="41">
        <f t="shared" si="33"/>
        <v>4.709006339763355E-10</v>
      </c>
      <c r="H366" s="42">
        <f>sinBOC_2!H377</f>
        <v>3.2212311969122866E-07</v>
      </c>
      <c r="I366" s="36">
        <f t="shared" si="36"/>
        <v>-64.9197810351316</v>
      </c>
      <c r="J366" s="41">
        <f t="shared" si="34"/>
        <v>2.9283919971929888E-08</v>
      </c>
      <c r="L366" s="40">
        <f t="shared" si="38"/>
        <v>2.975482060590622E-08</v>
      </c>
      <c r="M366" s="43">
        <f t="shared" si="37"/>
        <v>-75.26442663786008</v>
      </c>
    </row>
    <row r="367" spans="2:13" ht="12.75">
      <c r="B367" s="26">
        <f t="shared" si="32"/>
        <v>1750.4553000000005</v>
      </c>
      <c r="C367" s="2">
        <f>sinBOC_1!B380</f>
        <v>58</v>
      </c>
      <c r="D367" s="26">
        <f>sinBOC_1!C380</f>
        <v>5.9333999999999945</v>
      </c>
      <c r="E367" s="40">
        <f>sinBOC_1!G380</f>
        <v>1.0738857547711653E-10</v>
      </c>
      <c r="F367" s="35">
        <f t="shared" si="35"/>
        <v>-99.69041918554129</v>
      </c>
      <c r="G367" s="41">
        <f t="shared" si="33"/>
        <v>9.762597770646956E-11</v>
      </c>
      <c r="H367" s="42">
        <f>sinBOC_2!H378</f>
        <v>3.7035182543581786E-07</v>
      </c>
      <c r="I367" s="36">
        <f t="shared" si="36"/>
        <v>-64.3138551040283</v>
      </c>
      <c r="J367" s="41">
        <f t="shared" si="34"/>
        <v>3.366834776689254E-08</v>
      </c>
      <c r="L367" s="40">
        <f t="shared" si="38"/>
        <v>3.376597374459901E-08</v>
      </c>
      <c r="M367" s="43">
        <f t="shared" si="37"/>
        <v>-74.71520721560313</v>
      </c>
    </row>
    <row r="368" spans="2:13" ht="12.75">
      <c r="B368" s="26">
        <f t="shared" si="32"/>
        <v>1756.4910000000004</v>
      </c>
      <c r="C368" s="2">
        <f>sinBOC_1!B381</f>
        <v>59</v>
      </c>
      <c r="D368" s="26">
        <f>sinBOC_1!C381</f>
        <v>6.035699999999994</v>
      </c>
      <c r="E368" s="40">
        <f>sinBOC_1!G381</f>
        <v>6.815698243987375E-12</v>
      </c>
      <c r="F368" s="35">
        <f t="shared" si="35"/>
        <v>-111.66489645628707</v>
      </c>
      <c r="G368" s="41">
        <f t="shared" si="33"/>
        <v>6.196089312715795E-12</v>
      </c>
      <c r="H368" s="42">
        <f>sinBOC_2!H379</f>
        <v>3.962320489771303E-07</v>
      </c>
      <c r="I368" s="36">
        <f t="shared" si="36"/>
        <v>-64.02050399743962</v>
      </c>
      <c r="J368" s="41">
        <f t="shared" si="34"/>
        <v>3.602109536155731E-08</v>
      </c>
      <c r="L368" s="40">
        <f t="shared" si="38"/>
        <v>3.602729145087003E-08</v>
      </c>
      <c r="M368" s="43">
        <f t="shared" si="37"/>
        <v>-74.43368387118555</v>
      </c>
    </row>
    <row r="369" spans="2:13" ht="12.75">
      <c r="B369" s="26">
        <f t="shared" si="32"/>
        <v>1762.6290000000004</v>
      </c>
      <c r="C369" s="2">
        <f>sinBOC_1!B382</f>
        <v>60</v>
      </c>
      <c r="D369" s="26">
        <f>sinBOC_1!C382</f>
        <v>6.137999999999994</v>
      </c>
      <c r="E369" s="40">
        <f>sinBOC_1!G382</f>
        <v>8.054210427349092E-65</v>
      </c>
      <c r="F369" s="35">
        <f t="shared" si="35"/>
        <v>-640.9397702803841</v>
      </c>
      <c r="G369" s="41">
        <f t="shared" si="33"/>
        <v>7.322009479408266E-65</v>
      </c>
      <c r="H369" s="42">
        <f>sinBOC_2!H380</f>
        <v>3.6070417235742825E-07</v>
      </c>
      <c r="I369" s="36">
        <f t="shared" si="36"/>
        <v>-64.42848834057219</v>
      </c>
      <c r="J369" s="41">
        <f t="shared" si="34"/>
        <v>3.279128839612985E-08</v>
      </c>
      <c r="L369" s="40">
        <f t="shared" si="38"/>
        <v>3.279128839612985E-08</v>
      </c>
      <c r="M369" s="43">
        <f t="shared" si="37"/>
        <v>-74.84241519215443</v>
      </c>
    </row>
    <row r="370" spans="2:13" ht="12.75">
      <c r="B370" s="26">
        <f t="shared" si="32"/>
        <v>1768.8693000000003</v>
      </c>
      <c r="C370" s="2">
        <f>sinBOC_1!B383</f>
        <v>61</v>
      </c>
      <c r="D370" s="26">
        <f>sinBOC_1!C383</f>
        <v>6.240299999999993</v>
      </c>
      <c r="E370" s="40">
        <f>sinBOC_1!G383</f>
        <v>6.376093949827727E-12</v>
      </c>
      <c r="F370" s="35">
        <f t="shared" si="35"/>
        <v>-111.95445292366153</v>
      </c>
      <c r="G370" s="41">
        <f t="shared" si="33"/>
        <v>5.796449045297934E-12</v>
      </c>
      <c r="H370" s="42">
        <f>sinBOC_2!H381</f>
        <v>3.7067556100226864E-07</v>
      </c>
      <c r="I370" s="36">
        <f t="shared" si="36"/>
        <v>-64.31006046481191</v>
      </c>
      <c r="J370" s="41">
        <f t="shared" si="34"/>
        <v>3.369777827293353E-08</v>
      </c>
      <c r="L370" s="40">
        <f t="shared" si="38"/>
        <v>3.370357472197883E-08</v>
      </c>
      <c r="M370" s="43">
        <f t="shared" si="37"/>
        <v>-74.72324033855786</v>
      </c>
    </row>
    <row r="371" spans="2:13" ht="12.75">
      <c r="B371" s="26">
        <f t="shared" si="32"/>
        <v>1775.2119000000002</v>
      </c>
      <c r="C371" s="2">
        <f>sinBOC_1!B384</f>
        <v>62</v>
      </c>
      <c r="D371" s="26">
        <f>sinBOC_1!C384</f>
        <v>6.342599999999993</v>
      </c>
      <c r="E371" s="40">
        <f>sinBOC_1!G384</f>
        <v>9.397897187953425E-11</v>
      </c>
      <c r="F371" s="35">
        <f t="shared" si="35"/>
        <v>-100.26969310424872</v>
      </c>
      <c r="G371" s="41">
        <f t="shared" si="33"/>
        <v>8.543542898139477E-11</v>
      </c>
      <c r="H371" s="42">
        <f>sinBOC_2!H382</f>
        <v>3.2410601997037653E-07</v>
      </c>
      <c r="I371" s="36">
        <f t="shared" si="36"/>
        <v>-64.89312902273451</v>
      </c>
      <c r="J371" s="41">
        <f t="shared" si="34"/>
        <v>2.9464183633670603E-08</v>
      </c>
      <c r="L371" s="40">
        <f t="shared" si="38"/>
        <v>2.9549619062651997E-08</v>
      </c>
      <c r="M371" s="43">
        <f t="shared" si="37"/>
        <v>-75.29448113430934</v>
      </c>
    </row>
    <row r="372" spans="2:13" ht="12.75">
      <c r="B372" s="26">
        <f t="shared" si="32"/>
        <v>1781.6568000000002</v>
      </c>
      <c r="C372" s="2">
        <f>sinBOC_1!B385</f>
        <v>63</v>
      </c>
      <c r="D372" s="26">
        <f>sinBOC_1!C385</f>
        <v>6.4448999999999925</v>
      </c>
      <c r="E372" s="40">
        <f>sinBOC_1!G385</f>
        <v>4.240241309568673E-10</v>
      </c>
      <c r="F372" s="35">
        <f t="shared" si="35"/>
        <v>-93.72609427267642</v>
      </c>
      <c r="G372" s="41">
        <f t="shared" si="33"/>
        <v>3.8547648268806116E-10</v>
      </c>
      <c r="H372" s="42">
        <f>sinBOC_2!H383</f>
        <v>2.6368808664067623E-07</v>
      </c>
      <c r="I372" s="36">
        <f t="shared" si="36"/>
        <v>-65.78909491075324</v>
      </c>
      <c r="J372" s="41">
        <f t="shared" si="34"/>
        <v>2.3971644240061482E-08</v>
      </c>
      <c r="L372" s="40">
        <f t="shared" si="38"/>
        <v>2.4357120722749543E-08</v>
      </c>
      <c r="M372" s="43">
        <f t="shared" si="37"/>
        <v>-76.13374051348173</v>
      </c>
    </row>
    <row r="373" spans="2:13" ht="12.75">
      <c r="B373" s="26">
        <f t="shared" si="32"/>
        <v>1788.2040000000002</v>
      </c>
      <c r="C373" s="2">
        <f>sinBOC_1!B386</f>
        <v>64</v>
      </c>
      <c r="D373" s="26">
        <f>sinBOC_1!C386</f>
        <v>6.547199999999992</v>
      </c>
      <c r="E373" s="40">
        <f>sinBOC_1!G386</f>
        <v>1.1545145363607516E-09</v>
      </c>
      <c r="F373" s="35">
        <f t="shared" si="35"/>
        <v>-89.37600594560129</v>
      </c>
      <c r="G373" s="41">
        <f t="shared" si="33"/>
        <v>1.049558669418865E-09</v>
      </c>
      <c r="H373" s="42">
        <f>sinBOC_2!H384</f>
        <v>1.9798709832398102E-07</v>
      </c>
      <c r="I373" s="36">
        <f t="shared" si="36"/>
        <v>-67.03363109280187</v>
      </c>
      <c r="J373" s="41">
        <f t="shared" si="34"/>
        <v>1.799882712036192E-08</v>
      </c>
      <c r="L373" s="40">
        <f t="shared" si="38"/>
        <v>1.9048385789780783E-08</v>
      </c>
      <c r="M373" s="43">
        <f t="shared" si="37"/>
        <v>-77.20141821683589</v>
      </c>
    </row>
    <row r="374" spans="2:13" ht="12.75">
      <c r="B374" s="26">
        <f t="shared" si="32"/>
        <v>1794.8535000000002</v>
      </c>
      <c r="C374" s="2">
        <f>sinBOC_1!B387</f>
        <v>65</v>
      </c>
      <c r="D374" s="26">
        <f>sinBOC_1!C387</f>
        <v>6.649499999999992</v>
      </c>
      <c r="E374" s="40">
        <f>sinBOC_1!G387</f>
        <v>2.344217521093719E-09</v>
      </c>
      <c r="F374" s="35">
        <f t="shared" si="35"/>
        <v>-86.30002092386162</v>
      </c>
      <c r="G374" s="41">
        <f t="shared" si="33"/>
        <v>2.1311068373579265E-09</v>
      </c>
      <c r="H374" s="42">
        <f>sinBOC_2!H385</f>
        <v>1.352507563721019E-07</v>
      </c>
      <c r="I374" s="36">
        <f t="shared" si="36"/>
        <v>-68.68860297479716</v>
      </c>
      <c r="J374" s="41">
        <f t="shared" si="34"/>
        <v>1.2295523306554723E-08</v>
      </c>
      <c r="L374" s="40">
        <f t="shared" si="38"/>
        <v>1.442663014391265E-08</v>
      </c>
      <c r="M374" s="43">
        <f t="shared" si="37"/>
        <v>-78.40835102088613</v>
      </c>
    </row>
    <row r="375" spans="2:13" ht="12.75">
      <c r="B375" s="26">
        <f aca="true" t="shared" si="39" ref="B375:B430">B374+D375</f>
        <v>1801.6053000000002</v>
      </c>
      <c r="C375" s="2">
        <f>sinBOC_1!B388</f>
        <v>66</v>
      </c>
      <c r="D375" s="26">
        <f>sinBOC_1!C388</f>
        <v>6.751799999999991</v>
      </c>
      <c r="E375" s="40">
        <f>sinBOC_1!G388</f>
        <v>3.8960750984118535E-09</v>
      </c>
      <c r="F375" s="35">
        <f t="shared" si="35"/>
        <v>-84.09372680512227</v>
      </c>
      <c r="G375" s="41">
        <f t="shared" si="33"/>
        <v>3.5418864531016847E-09</v>
      </c>
      <c r="H375" s="42">
        <f>sinBOC_2!H386</f>
        <v>8.198310683295297E-08</v>
      </c>
      <c r="I375" s="36">
        <f t="shared" si="36"/>
        <v>-70.86275627677956</v>
      </c>
      <c r="J375" s="41">
        <f t="shared" si="34"/>
        <v>7.453009712086636E-09</v>
      </c>
      <c r="L375" s="40">
        <f t="shared" si="38"/>
        <v>1.099489616518832E-08</v>
      </c>
      <c r="M375" s="43">
        <f t="shared" si="37"/>
        <v>-79.58808867721898</v>
      </c>
    </row>
    <row r="376" spans="2:13" ht="12.75">
      <c r="B376" s="26">
        <f t="shared" si="39"/>
        <v>1808.4594000000002</v>
      </c>
      <c r="C376" s="2">
        <f>sinBOC_1!B389</f>
        <v>67</v>
      </c>
      <c r="D376" s="26">
        <f>sinBOC_1!C389</f>
        <v>6.854099999999991</v>
      </c>
      <c r="E376" s="40">
        <f>sinBOC_1!G389</f>
        <v>5.562352953254334E-09</v>
      </c>
      <c r="F376" s="35">
        <f t="shared" si="35"/>
        <v>-82.54741456898086</v>
      </c>
      <c r="G376" s="41">
        <f t="shared" si="33"/>
        <v>5.056684502958486E-09</v>
      </c>
      <c r="H376" s="42">
        <f>sinBOC_2!H387</f>
        <v>4.203939556616882E-08</v>
      </c>
      <c r="I376" s="36">
        <f t="shared" si="36"/>
        <v>-73.76343536796142</v>
      </c>
      <c r="J376" s="41">
        <f t="shared" si="34"/>
        <v>3.8217632332880756E-09</v>
      </c>
      <c r="L376" s="40">
        <f t="shared" si="38"/>
        <v>8.878447736246562E-09</v>
      </c>
      <c r="M376" s="43">
        <f t="shared" si="37"/>
        <v>-80.51662957477114</v>
      </c>
    </row>
    <row r="377" spans="2:13" ht="12.75">
      <c r="B377" s="26">
        <f t="shared" si="39"/>
        <v>1815.4158000000002</v>
      </c>
      <c r="C377" s="2">
        <f>sinBOC_1!B390</f>
        <v>68</v>
      </c>
      <c r="D377" s="26">
        <f>sinBOC_1!C390</f>
        <v>6.956399999999991</v>
      </c>
      <c r="E377" s="40">
        <f>sinBOC_1!G390</f>
        <v>7.009581489813175E-09</v>
      </c>
      <c r="F377" s="35">
        <f t="shared" si="35"/>
        <v>-81.54307911004894</v>
      </c>
      <c r="G377" s="41">
        <f t="shared" si="33"/>
        <v>6.372346808921068E-09</v>
      </c>
      <c r="H377" s="42">
        <f>sinBOC_2!H388</f>
        <v>1.6379292309254576E-08</v>
      </c>
      <c r="I377" s="36">
        <f t="shared" si="36"/>
        <v>-77.85704866484343</v>
      </c>
      <c r="J377" s="41">
        <f t="shared" si="34"/>
        <v>1.4890265735685982E-09</v>
      </c>
      <c r="L377" s="40">
        <f t="shared" si="38"/>
        <v>7.861373382489667E-09</v>
      </c>
      <c r="M377" s="43">
        <f t="shared" si="37"/>
        <v>-81.04501576055551</v>
      </c>
    </row>
    <row r="378" spans="2:13" ht="12.75">
      <c r="B378" s="26">
        <f t="shared" si="39"/>
        <v>1822.4745000000003</v>
      </c>
      <c r="C378" s="2">
        <f>sinBOC_1!B391</f>
        <v>69</v>
      </c>
      <c r="D378" s="26">
        <f>sinBOC_1!C391</f>
        <v>7.05869999999999</v>
      </c>
      <c r="E378" s="40">
        <f>sinBOC_1!G391</f>
        <v>7.918923344785724E-09</v>
      </c>
      <c r="F378" s="35">
        <f t="shared" si="35"/>
        <v>-81.01333860986699</v>
      </c>
      <c r="G378" s="41">
        <f t="shared" si="33"/>
        <v>7.199021222532476E-09</v>
      </c>
      <c r="H378" s="42">
        <f>sinBOC_2!H389</f>
        <v>3.446542929198934E-09</v>
      </c>
      <c r="I378" s="36">
        <f t="shared" si="36"/>
        <v>-84.6261630768246</v>
      </c>
      <c r="J378" s="41">
        <f t="shared" si="34"/>
        <v>3.133220844726305E-10</v>
      </c>
      <c r="L378" s="40">
        <f t="shared" si="38"/>
        <v>7.512343307005106E-09</v>
      </c>
      <c r="M378" s="43">
        <f t="shared" si="37"/>
        <v>-81.24224573440151</v>
      </c>
    </row>
    <row r="379" spans="2:13" ht="12.75">
      <c r="B379" s="26">
        <f t="shared" si="39"/>
        <v>1829.6355000000003</v>
      </c>
      <c r="C379" s="2">
        <f>sinBOC_1!B392</f>
        <v>70</v>
      </c>
      <c r="D379" s="26">
        <f>sinBOC_1!C392</f>
        <v>7.16099999999999</v>
      </c>
      <c r="E379" s="40">
        <f>sinBOC_1!G392</f>
        <v>8.085158389078784E-09</v>
      </c>
      <c r="F379" s="35">
        <f t="shared" si="35"/>
        <v>-80.92311467800977</v>
      </c>
      <c r="G379" s="41">
        <f t="shared" si="33"/>
        <v>7.350143990071622E-09</v>
      </c>
      <c r="H379" s="42">
        <f>sinBOC_2!H390</f>
        <v>2.4134894848689786E-35</v>
      </c>
      <c r="I379" s="36">
        <f t="shared" si="36"/>
        <v>-346.17354588982573</v>
      </c>
      <c r="J379" s="41">
        <f t="shared" si="34"/>
        <v>2.1940813498808905E-36</v>
      </c>
      <c r="L379" s="40">
        <f t="shared" si="38"/>
        <v>7.350143990071622E-09</v>
      </c>
      <c r="M379" s="43">
        <f t="shared" si="37"/>
        <v>-81.33704152959203</v>
      </c>
    </row>
    <row r="380" spans="2:13" ht="12.75">
      <c r="B380" s="26">
        <f t="shared" si="39"/>
        <v>1836.8988000000004</v>
      </c>
      <c r="C380" s="2">
        <f>sinBOC_1!B393</f>
        <v>71</v>
      </c>
      <c r="D380" s="26">
        <f>sinBOC_1!C393</f>
        <v>7.263299999999989</v>
      </c>
      <c r="E380" s="40">
        <f>sinBOC_1!G393</f>
        <v>7.479070431367896E-09</v>
      </c>
      <c r="F380" s="35">
        <f t="shared" si="35"/>
        <v>-81.2615237695033</v>
      </c>
      <c r="G380" s="41">
        <f t="shared" si="33"/>
        <v>6.799154937607178E-09</v>
      </c>
      <c r="H380" s="42">
        <f>sinBOC_2!H391</f>
        <v>2.1382721080489233E-09</v>
      </c>
      <c r="I380" s="36">
        <f t="shared" si="36"/>
        <v>-86.6993702901285</v>
      </c>
      <c r="J380" s="41">
        <f t="shared" si="34"/>
        <v>1.9438837345899308E-10</v>
      </c>
      <c r="L380" s="40">
        <f t="shared" si="38"/>
        <v>6.9935433110661716E-09</v>
      </c>
      <c r="M380" s="43">
        <f t="shared" si="37"/>
        <v>-81.55302731186</v>
      </c>
    </row>
    <row r="381" spans="2:13" ht="12.75">
      <c r="B381" s="26">
        <f t="shared" si="39"/>
        <v>1844.2644000000005</v>
      </c>
      <c r="C381" s="2">
        <f>sinBOC_1!B394</f>
        <v>72</v>
      </c>
      <c r="D381" s="26">
        <f>sinBOC_1!C394</f>
        <v>7.365599999999989</v>
      </c>
      <c r="E381" s="40">
        <f>sinBOC_1!G394</f>
        <v>6.252373612827438E-09</v>
      </c>
      <c r="F381" s="35">
        <f t="shared" si="35"/>
        <v>-82.0395507845494</v>
      </c>
      <c r="G381" s="41">
        <f t="shared" si="33"/>
        <v>5.683976011661307E-09</v>
      </c>
      <c r="H381" s="42">
        <f>sinBOC_2!H392</f>
        <v>6.252373612826867E-09</v>
      </c>
      <c r="I381" s="36">
        <f t="shared" si="36"/>
        <v>-82.0395507845498</v>
      </c>
      <c r="J381" s="41">
        <f t="shared" si="34"/>
        <v>5.68397601166079E-10</v>
      </c>
      <c r="L381" s="40">
        <f t="shared" si="38"/>
        <v>6.252373612827386E-09</v>
      </c>
      <c r="M381" s="43">
        <f t="shared" si="37"/>
        <v>-82.03955078454945</v>
      </c>
    </row>
    <row r="382" spans="2:13" ht="12.75">
      <c r="B382" s="26">
        <f t="shared" si="39"/>
        <v>1851.7323000000006</v>
      </c>
      <c r="C382" s="2">
        <f>sinBOC_1!B395</f>
        <v>73</v>
      </c>
      <c r="D382" s="26">
        <f>sinBOC_1!C395</f>
        <v>7.467899999999989</v>
      </c>
      <c r="E382" s="40">
        <f>sinBOC_1!G395</f>
        <v>4.685569976948826E-09</v>
      </c>
      <c r="F382" s="35">
        <f t="shared" si="35"/>
        <v>-83.29237571737316</v>
      </c>
      <c r="G382" s="41">
        <f t="shared" si="33"/>
        <v>4.259609069953478E-09</v>
      </c>
      <c r="H382" s="42">
        <f>sinBOC_2!H393</f>
        <v>9.700559415667475E-09</v>
      </c>
      <c r="I382" s="36">
        <f t="shared" si="36"/>
        <v>-80.13203219946946</v>
      </c>
      <c r="J382" s="41">
        <f t="shared" si="34"/>
        <v>8.818690377879525E-10</v>
      </c>
      <c r="L382" s="40">
        <f t="shared" si="38"/>
        <v>5.141478107741431E-09</v>
      </c>
      <c r="M382" s="43">
        <f t="shared" si="37"/>
        <v>-82.88912009068325</v>
      </c>
    </row>
    <row r="383" spans="2:13" ht="12.75">
      <c r="B383" s="26">
        <f t="shared" si="39"/>
        <v>1859.3025000000005</v>
      </c>
      <c r="C383" s="2">
        <f>sinBOC_1!B396</f>
        <v>74</v>
      </c>
      <c r="D383" s="26">
        <f>sinBOC_1!C396</f>
        <v>7.570199999999988</v>
      </c>
      <c r="E383" s="40">
        <f>sinBOC_1!G396</f>
        <v>3.099215326640534E-09</v>
      </c>
      <c r="F383" s="35">
        <f t="shared" si="35"/>
        <v>-85.08748248890404</v>
      </c>
      <c r="G383" s="41">
        <f t="shared" si="33"/>
        <v>2.8174684787641215E-09</v>
      </c>
      <c r="H383" s="42">
        <f>sinBOC_2!H394</f>
        <v>1.1102454045862605E-08</v>
      </c>
      <c r="I383" s="36">
        <f t="shared" si="36"/>
        <v>-79.54581015737676</v>
      </c>
      <c r="J383" s="41">
        <f t="shared" si="34"/>
        <v>1.0093140041693281E-09</v>
      </c>
      <c r="L383" s="40">
        <f t="shared" si="38"/>
        <v>3.826782482933449E-09</v>
      </c>
      <c r="M383" s="43">
        <f t="shared" si="37"/>
        <v>-84.17166222684422</v>
      </c>
    </row>
    <row r="384" spans="2:13" ht="12.75">
      <c r="B384" s="26">
        <f t="shared" si="39"/>
        <v>1866.9750000000004</v>
      </c>
      <c r="C384" s="2">
        <f>sinBOC_1!B397</f>
        <v>75</v>
      </c>
      <c r="D384" s="26">
        <f>sinBOC_1!C397</f>
        <v>7.672499999999988</v>
      </c>
      <c r="E384" s="40">
        <f>sinBOC_1!G397</f>
        <v>1.7607678269550578E-09</v>
      </c>
      <c r="F384" s="35">
        <f t="shared" si="35"/>
        <v>-87.54297905883796</v>
      </c>
      <c r="G384" s="41">
        <f t="shared" si="33"/>
        <v>1.6006980245045979E-09</v>
      </c>
      <c r="H384" s="42">
        <f>sinBOC_2!H395</f>
        <v>1.0262506963004738E-08</v>
      </c>
      <c r="I384" s="36">
        <f t="shared" si="36"/>
        <v>-79.88746535208092</v>
      </c>
      <c r="J384" s="41">
        <f t="shared" si="34"/>
        <v>9.329551784549764E-10</v>
      </c>
      <c r="L384" s="40">
        <f t="shared" si="38"/>
        <v>2.5336532029595745E-09</v>
      </c>
      <c r="M384" s="43">
        <f t="shared" si="37"/>
        <v>-85.96252830000381</v>
      </c>
    </row>
    <row r="385" spans="2:13" ht="12.75">
      <c r="B385" s="26">
        <f t="shared" si="39"/>
        <v>1874.7498000000003</v>
      </c>
      <c r="C385" s="2">
        <f>sinBOC_1!B398</f>
        <v>76</v>
      </c>
      <c r="D385" s="26">
        <f>sinBOC_1!C398</f>
        <v>7.7747999999999875</v>
      </c>
      <c r="E385" s="40">
        <f>sinBOC_1!G398</f>
        <v>8.18713909441552E-10</v>
      </c>
      <c r="F385" s="35">
        <f t="shared" si="35"/>
        <v>-90.86867831153867</v>
      </c>
      <c r="G385" s="41">
        <f t="shared" si="33"/>
        <v>7.442853722195926E-10</v>
      </c>
      <c r="H385" s="42">
        <f>sinBOC_2!H396</f>
        <v>7.824269710824159E-09</v>
      </c>
      <c r="I385" s="36">
        <f t="shared" si="36"/>
        <v>-81.0655618737386</v>
      </c>
      <c r="J385" s="41">
        <f t="shared" si="34"/>
        <v>7.112972464385602E-10</v>
      </c>
      <c r="L385" s="40">
        <f t="shared" si="38"/>
        <v>1.4555826186581527E-09</v>
      </c>
      <c r="M385" s="43">
        <f t="shared" si="37"/>
        <v>-88.36963139033811</v>
      </c>
    </row>
    <row r="386" spans="2:13" ht="12.75">
      <c r="B386" s="26">
        <f t="shared" si="39"/>
        <v>1882.6269000000002</v>
      </c>
      <c r="C386" s="2">
        <f>sinBOC_1!B399</f>
        <v>77</v>
      </c>
      <c r="D386" s="26">
        <f>sinBOC_1!C399</f>
        <v>7.877099999999987</v>
      </c>
      <c r="E386" s="40">
        <f>sinBOC_1!G399</f>
        <v>2.838508645249105E-10</v>
      </c>
      <c r="F386" s="35">
        <f t="shared" si="35"/>
        <v>-95.46909778705341</v>
      </c>
      <c r="G386" s="41">
        <f t="shared" si="33"/>
        <v>2.5804624047719135E-10</v>
      </c>
      <c r="H386" s="42">
        <f>sinBOC_2!H397</f>
        <v>4.805806232551856E-09</v>
      </c>
      <c r="I386" s="36">
        <f t="shared" si="36"/>
        <v>-83.18233743692326</v>
      </c>
      <c r="J386" s="41">
        <f t="shared" si="34"/>
        <v>4.3689147568653254E-10</v>
      </c>
      <c r="L386" s="40">
        <f t="shared" si="38"/>
        <v>6.949377161637239E-10</v>
      </c>
      <c r="M386" s="43">
        <f t="shared" si="37"/>
        <v>-91.58054117335826</v>
      </c>
    </row>
    <row r="387" spans="2:13" ht="12.75">
      <c r="B387" s="26">
        <f t="shared" si="39"/>
        <v>1890.6063000000001</v>
      </c>
      <c r="C387" s="2">
        <f>sinBOC_1!B400</f>
        <v>78</v>
      </c>
      <c r="D387" s="26">
        <f>sinBOC_1!C400</f>
        <v>7.979399999999987</v>
      </c>
      <c r="E387" s="40">
        <f>sinBOC_1!G400</f>
        <v>5.937790399491591E-11</v>
      </c>
      <c r="F387" s="35">
        <f t="shared" si="35"/>
        <v>-102.26375136809156</v>
      </c>
      <c r="G387" s="41">
        <f t="shared" si="33"/>
        <v>5.397991272265083E-11</v>
      </c>
      <c r="H387" s="42">
        <f>sinBOC_2!H398</f>
        <v>2.16641185994216E-09</v>
      </c>
      <c r="I387" s="36">
        <f t="shared" si="36"/>
        <v>-86.6425897545925</v>
      </c>
      <c r="J387" s="41">
        <f t="shared" si="34"/>
        <v>1.9694653272201462E-10</v>
      </c>
      <c r="L387" s="40">
        <f t="shared" si="38"/>
        <v>2.5092644544466543E-10</v>
      </c>
      <c r="M387" s="43">
        <f t="shared" si="37"/>
        <v>-96.00453565447232</v>
      </c>
    </row>
    <row r="388" spans="2:13" ht="12.75">
      <c r="B388" s="26">
        <f t="shared" si="39"/>
        <v>1898.688</v>
      </c>
      <c r="C388" s="2">
        <f>sinBOC_1!B401</f>
        <v>79</v>
      </c>
      <c r="D388" s="26">
        <f>sinBOC_1!C401</f>
        <v>8.081699999999987</v>
      </c>
      <c r="E388" s="40">
        <f>sinBOC_1!G401</f>
        <v>3.801545519520357E-12</v>
      </c>
      <c r="F388" s="35">
        <f t="shared" si="35"/>
        <v>-114.20039804925182</v>
      </c>
      <c r="G388" s="41">
        <f t="shared" si="33"/>
        <v>3.4559504722912334E-12</v>
      </c>
      <c r="H388" s="42">
        <f>sinBOC_2!H399</f>
        <v>5.140511955760291E-10</v>
      </c>
      <c r="I388" s="36">
        <f t="shared" si="36"/>
        <v>-92.88993626434754</v>
      </c>
      <c r="J388" s="41">
        <f t="shared" si="34"/>
        <v>4.673192687054811E-11</v>
      </c>
      <c r="L388" s="40">
        <f t="shared" si="38"/>
        <v>5.0187877342839344E-11</v>
      </c>
      <c r="M388" s="43">
        <f t="shared" si="37"/>
        <v>-102.99401172076186</v>
      </c>
    </row>
    <row r="389" spans="2:13" ht="12.75">
      <c r="B389" s="26">
        <f t="shared" si="39"/>
        <v>1906.872</v>
      </c>
      <c r="C389" s="2">
        <f>sinBOC_1!B402</f>
        <v>80</v>
      </c>
      <c r="D389" s="26">
        <f>sinBOC_1!C402</f>
        <v>8.183999999999987</v>
      </c>
      <c r="E389" s="40">
        <f>sinBOC_1!G402</f>
        <v>9.963848170674878E-64</v>
      </c>
      <c r="F389" s="35">
        <f t="shared" si="35"/>
        <v>-630.0157289887343</v>
      </c>
      <c r="G389" s="41">
        <f t="shared" si="33"/>
        <v>9.058043791522616E-64</v>
      </c>
      <c r="H389" s="42">
        <f>sinBOC_2!H400</f>
        <v>7.4505292561027E-36</v>
      </c>
      <c r="I389" s="36">
        <f t="shared" si="36"/>
        <v>-351.27812875595225</v>
      </c>
      <c r="J389" s="41">
        <f t="shared" si="34"/>
        <v>6.773208414638821E-37</v>
      </c>
      <c r="L389" s="40">
        <f t="shared" si="38"/>
        <v>6.773208414638821E-37</v>
      </c>
      <c r="M389" s="43">
        <f t="shared" si="37"/>
        <v>-361.6920556075345</v>
      </c>
    </row>
    <row r="390" spans="2:13" ht="12.75">
      <c r="B390" s="26">
        <f t="shared" si="39"/>
        <v>1915.1583</v>
      </c>
      <c r="C390" s="2">
        <f>sinBOC_1!B403</f>
        <v>81</v>
      </c>
      <c r="D390" s="26">
        <f>sinBOC_1!C403</f>
        <v>8.286299999999986</v>
      </c>
      <c r="E390" s="40">
        <f>sinBOC_1!G403</f>
        <v>3.6161325388359315E-12</v>
      </c>
      <c r="F390" s="35">
        <f t="shared" si="35"/>
        <v>-114.41755660102038</v>
      </c>
      <c r="G390" s="41">
        <f t="shared" si="33"/>
        <v>3.287393217123574E-12</v>
      </c>
      <c r="H390" s="42">
        <f>sinBOC_2!H401</f>
        <v>3.8386691367913153E-10</v>
      </c>
      <c r="I390" s="36">
        <f t="shared" si="36"/>
        <v>-94.15819319051698</v>
      </c>
      <c r="J390" s="41">
        <f t="shared" si="34"/>
        <v>3.489699215264833E-11</v>
      </c>
      <c r="L390" s="40">
        <f t="shared" si="38"/>
        <v>3.81843853697719E-11</v>
      </c>
      <c r="M390" s="43">
        <f t="shared" si="37"/>
        <v>-104.18114195572441</v>
      </c>
    </row>
    <row r="391" spans="2:13" ht="12.75">
      <c r="B391" s="26">
        <f t="shared" si="39"/>
        <v>1923.5469</v>
      </c>
      <c r="C391" s="2">
        <f>sinBOC_1!B404</f>
        <v>82</v>
      </c>
      <c r="D391" s="26">
        <f>sinBOC_1!C404</f>
        <v>8.388599999999986</v>
      </c>
      <c r="E391" s="40">
        <f>sinBOC_1!G404</f>
        <v>5.3726229611078274E-11</v>
      </c>
      <c r="F391" s="35">
        <f t="shared" si="35"/>
        <v>-102.69813636195843</v>
      </c>
      <c r="G391" s="41">
        <f aca="true" t="shared" si="40" ref="G391:G454">p_1/100*E391</f>
        <v>4.8842026919162065E-11</v>
      </c>
      <c r="H391" s="42">
        <f>sinBOC_2!H402</f>
        <v>1.2067006928944898E-09</v>
      </c>
      <c r="I391" s="36">
        <f t="shared" si="36"/>
        <v>-89.18400437892599</v>
      </c>
      <c r="J391" s="41">
        <f aca="true" t="shared" si="41" ref="J391:J454">p_2/100*H391</f>
        <v>1.097000629904082E-10</v>
      </c>
      <c r="L391" s="40">
        <f t="shared" si="38"/>
        <v>1.5854208990957027E-10</v>
      </c>
      <c r="M391" s="43">
        <f t="shared" si="37"/>
        <v>-97.9985542121382</v>
      </c>
    </row>
    <row r="392" spans="2:13" ht="12.75">
      <c r="B392" s="26">
        <f t="shared" si="39"/>
        <v>1932.0378</v>
      </c>
      <c r="C392" s="2">
        <f>sinBOC_1!B405</f>
        <v>83</v>
      </c>
      <c r="D392" s="26">
        <f>sinBOC_1!C405</f>
        <v>8.490899999999986</v>
      </c>
      <c r="E392" s="40">
        <f>sinBOC_1!G405</f>
        <v>2.442955110709341E-10</v>
      </c>
      <c r="F392" s="35">
        <f aca="true" t="shared" si="42" ref="F392:F455">LOG10(E392)*10</f>
        <v>-96.12084513112663</v>
      </c>
      <c r="G392" s="41">
        <f t="shared" si="40"/>
        <v>2.2208682824630374E-10</v>
      </c>
      <c r="H392" s="42">
        <f>sinBOC_2!H403</f>
        <v>1.9921181934485746E-09</v>
      </c>
      <c r="I392" s="36">
        <f aca="true" t="shared" si="43" ref="I392:I455">LOG10(H392)*10</f>
        <v>-87.00684898221687</v>
      </c>
      <c r="J392" s="41">
        <f t="shared" si="41"/>
        <v>1.811016539498705E-10</v>
      </c>
      <c r="L392" s="40">
        <f t="shared" si="38"/>
        <v>4.0318848219617423E-10</v>
      </c>
      <c r="M392" s="43">
        <f aca="true" t="shared" si="44" ref="M392:M455">LOG10(L392)*10</f>
        <v>-93.94491882787958</v>
      </c>
    </row>
    <row r="393" spans="2:13" ht="12.75">
      <c r="B393" s="26">
        <f t="shared" si="39"/>
        <v>1940.631</v>
      </c>
      <c r="C393" s="2">
        <f>sinBOC_1!B406</f>
        <v>84</v>
      </c>
      <c r="D393" s="26">
        <f>sinBOC_1!C406</f>
        <v>8.593199999999985</v>
      </c>
      <c r="E393" s="40">
        <f>sinBOC_1!G406</f>
        <v>6.701943793839734E-10</v>
      </c>
      <c r="F393" s="35">
        <f t="shared" si="42"/>
        <v>-91.73799218716147</v>
      </c>
      <c r="G393" s="41">
        <f t="shared" si="40"/>
        <v>6.09267617621794E-10</v>
      </c>
      <c r="H393" s="42">
        <f>sinBOC_2!H404</f>
        <v>2.4052300352441107E-09</v>
      </c>
      <c r="I393" s="36">
        <f t="shared" si="43"/>
        <v>-86.18843381552242</v>
      </c>
      <c r="J393" s="41">
        <f t="shared" si="41"/>
        <v>2.1865727593128288E-10</v>
      </c>
      <c r="L393" s="40">
        <f t="shared" si="38"/>
        <v>8.279248935530768E-10</v>
      </c>
      <c r="M393" s="43">
        <f t="shared" si="44"/>
        <v>-90.82009059102703</v>
      </c>
    </row>
    <row r="394" spans="2:13" ht="12.75">
      <c r="B394" s="26">
        <f t="shared" si="39"/>
        <v>1949.3265000000001</v>
      </c>
      <c r="C394" s="2">
        <f>sinBOC_1!B407</f>
        <v>85</v>
      </c>
      <c r="D394" s="26">
        <f>sinBOC_1!C407</f>
        <v>8.695499999999985</v>
      </c>
      <c r="E394" s="40">
        <f>sinBOC_1!G407</f>
        <v>1.3708400036845147E-09</v>
      </c>
      <c r="F394" s="35">
        <f t="shared" si="42"/>
        <v>-88.6301323052905</v>
      </c>
      <c r="G394" s="41">
        <f t="shared" si="40"/>
        <v>1.2462181851677406E-09</v>
      </c>
      <c r="H394" s="42">
        <f>sinBOC_2!H405</f>
        <v>2.3282296894222727E-09</v>
      </c>
      <c r="I394" s="36">
        <f t="shared" si="43"/>
        <v>-86.32974176974052</v>
      </c>
      <c r="J394" s="41">
        <f t="shared" si="41"/>
        <v>2.1165724449293394E-10</v>
      </c>
      <c r="L394" s="40">
        <f t="shared" si="38"/>
        <v>1.4578754296606744E-09</v>
      </c>
      <c r="M394" s="43">
        <f t="shared" si="44"/>
        <v>-88.36279583372125</v>
      </c>
    </row>
    <row r="395" spans="2:13" ht="12.75">
      <c r="B395" s="26">
        <f t="shared" si="39"/>
        <v>1958.1243000000002</v>
      </c>
      <c r="C395" s="2">
        <f>sinBOC_1!B408</f>
        <v>86</v>
      </c>
      <c r="D395" s="26">
        <f>sinBOC_1!C408</f>
        <v>8.797799999999985</v>
      </c>
      <c r="E395" s="40">
        <f>sinBOC_1!G408</f>
        <v>2.2946596983073977E-09</v>
      </c>
      <c r="F395" s="35">
        <f t="shared" si="42"/>
        <v>-86.3928171191564</v>
      </c>
      <c r="G395" s="41">
        <f t="shared" si="40"/>
        <v>2.086054271188543E-09</v>
      </c>
      <c r="H395" s="42">
        <f>sinBOC_2!H406</f>
        <v>1.8471490918642379E-09</v>
      </c>
      <c r="I395" s="36">
        <f t="shared" si="43"/>
        <v>-87.33498049248043</v>
      </c>
      <c r="J395" s="41">
        <f t="shared" si="41"/>
        <v>1.6792264471493078E-10</v>
      </c>
      <c r="L395" s="40">
        <f t="shared" si="38"/>
        <v>2.253976915903474E-09</v>
      </c>
      <c r="M395" s="43">
        <f t="shared" si="44"/>
        <v>-86.4705053609252</v>
      </c>
    </row>
    <row r="396" spans="2:13" ht="12.75">
      <c r="B396" s="26">
        <f t="shared" si="39"/>
        <v>1967.0244000000002</v>
      </c>
      <c r="C396" s="2">
        <f>sinBOC_1!B409</f>
        <v>87</v>
      </c>
      <c r="D396" s="26">
        <f>sinBOC_1!C409</f>
        <v>8.900099999999984</v>
      </c>
      <c r="E396" s="40">
        <f>sinBOC_1!G409</f>
        <v>3.2989037398808533E-09</v>
      </c>
      <c r="F396" s="35">
        <f t="shared" si="42"/>
        <v>-84.81630356733677</v>
      </c>
      <c r="G396" s="41">
        <f t="shared" si="40"/>
        <v>2.9990033998916848E-09</v>
      </c>
      <c r="H396" s="42">
        <f>sinBOC_2!H407</f>
        <v>1.1740959866046143E-09</v>
      </c>
      <c r="I396" s="36">
        <f t="shared" si="43"/>
        <v>-89.3029639648818</v>
      </c>
      <c r="J396" s="41">
        <f t="shared" si="41"/>
        <v>1.067359987822377E-10</v>
      </c>
      <c r="L396" s="40">
        <f t="shared" si="38"/>
        <v>3.1057393986739227E-09</v>
      </c>
      <c r="M396" s="43">
        <f t="shared" si="44"/>
        <v>-85.07834988551474</v>
      </c>
    </row>
    <row r="397" spans="2:13" ht="12.75">
      <c r="B397" s="26">
        <f t="shared" si="39"/>
        <v>1976.0268000000003</v>
      </c>
      <c r="C397" s="2">
        <f>sinBOC_1!B410</f>
        <v>88</v>
      </c>
      <c r="D397" s="26">
        <f>sinBOC_1!C410</f>
        <v>9.002399999999984</v>
      </c>
      <c r="E397" s="40">
        <f>sinBOC_1!G410</f>
        <v>4.185473244950384E-09</v>
      </c>
      <c r="F397" s="35">
        <f t="shared" si="42"/>
        <v>-83.78255429892762</v>
      </c>
      <c r="G397" s="41">
        <f t="shared" si="40"/>
        <v>3.804975677227622E-09</v>
      </c>
      <c r="H397" s="42">
        <f>sinBOC_2!H408</f>
        <v>5.450317135382566E-10</v>
      </c>
      <c r="I397" s="36">
        <f t="shared" si="43"/>
        <v>-92.63578226872062</v>
      </c>
      <c r="J397" s="41">
        <f t="shared" si="41"/>
        <v>4.954833759438698E-11</v>
      </c>
      <c r="L397" s="40">
        <f t="shared" si="38"/>
        <v>3.85452401482201E-09</v>
      </c>
      <c r="M397" s="43">
        <f t="shared" si="44"/>
        <v>-84.14029244201679</v>
      </c>
    </row>
    <row r="398" spans="2:13" ht="12.75">
      <c r="B398" s="26">
        <f t="shared" si="39"/>
        <v>1985.1315000000004</v>
      </c>
      <c r="C398" s="2">
        <f>sinBOC_1!B411</f>
        <v>89</v>
      </c>
      <c r="D398" s="26">
        <f>sinBOC_1!C411</f>
        <v>9.104699999999983</v>
      </c>
      <c r="E398" s="40">
        <f>sinBOC_1!G411</f>
        <v>4.7597518046363585E-09</v>
      </c>
      <c r="F398" s="35">
        <f t="shared" si="42"/>
        <v>-83.22415692802016</v>
      </c>
      <c r="G398" s="41">
        <f t="shared" si="40"/>
        <v>4.327047095123962E-09</v>
      </c>
      <c r="H398" s="42">
        <f>sinBOC_2!H409</f>
        <v>1.3258956399015922E-10</v>
      </c>
      <c r="I398" s="36">
        <f t="shared" si="43"/>
        <v>-98.77490657528901</v>
      </c>
      <c r="J398" s="41">
        <f t="shared" si="41"/>
        <v>1.2053596726378116E-11</v>
      </c>
      <c r="L398" s="40">
        <f t="shared" si="38"/>
        <v>4.33910069185034E-09</v>
      </c>
      <c r="M398" s="43">
        <f t="shared" si="44"/>
        <v>-83.62600271648253</v>
      </c>
    </row>
    <row r="399" spans="2:13" ht="12.75">
      <c r="B399" s="26">
        <f t="shared" si="39"/>
        <v>1994.3385000000003</v>
      </c>
      <c r="C399" s="2">
        <f>sinBOC_1!B412</f>
        <v>90</v>
      </c>
      <c r="D399" s="26">
        <f>sinBOC_1!C412</f>
        <v>9.206999999999983</v>
      </c>
      <c r="E399" s="40">
        <f>sinBOC_1!G412</f>
        <v>4.891021741541492E-09</v>
      </c>
      <c r="F399" s="35">
        <f t="shared" si="42"/>
        <v>-83.10600406651113</v>
      </c>
      <c r="G399" s="41">
        <f t="shared" si="40"/>
        <v>4.446383401401356E-09</v>
      </c>
      <c r="H399" s="42">
        <f>sinBOC_2!H410</f>
        <v>3.160540541859409E-36</v>
      </c>
      <c r="I399" s="36">
        <f t="shared" si="43"/>
        <v>-355.00238634384505</v>
      </c>
      <c r="J399" s="41">
        <f t="shared" si="41"/>
        <v>2.8732186744176457E-37</v>
      </c>
      <c r="L399" s="40">
        <f t="shared" si="38"/>
        <v>4.446383401401356E-09</v>
      </c>
      <c r="M399" s="43">
        <f t="shared" si="44"/>
        <v>-83.5199309180934</v>
      </c>
    </row>
    <row r="400" spans="2:13" ht="12.75">
      <c r="B400" s="26">
        <f t="shared" si="39"/>
        <v>2003.6478000000002</v>
      </c>
      <c r="C400" s="2">
        <f>sinBOC_1!B413</f>
        <v>91</v>
      </c>
      <c r="D400" s="26">
        <f>sinBOC_1!C413</f>
        <v>9.309299999999983</v>
      </c>
      <c r="E400" s="40">
        <f>sinBOC_1!G413</f>
        <v>4.552831064427704E-09</v>
      </c>
      <c r="F400" s="35">
        <f t="shared" si="42"/>
        <v>-83.41718464154363</v>
      </c>
      <c r="G400" s="41">
        <f t="shared" si="40"/>
        <v>4.138937331297913E-09</v>
      </c>
      <c r="H400" s="42">
        <f>sinBOC_2!H411</f>
        <v>1.0285053562141161E-10</v>
      </c>
      <c r="I400" s="36">
        <f t="shared" si="43"/>
        <v>-99.87793442259799</v>
      </c>
      <c r="J400" s="41">
        <f t="shared" si="41"/>
        <v>9.350048692855603E-12</v>
      </c>
      <c r="L400" s="40">
        <f t="shared" si="38"/>
        <v>4.148287379990768E-09</v>
      </c>
      <c r="M400" s="43">
        <f t="shared" si="44"/>
        <v>-83.82131164717671</v>
      </c>
    </row>
    <row r="401" spans="2:13" ht="12.75">
      <c r="B401" s="26">
        <f t="shared" si="39"/>
        <v>2013.0594</v>
      </c>
      <c r="C401" s="2">
        <f>sinBOC_1!B414</f>
        <v>92</v>
      </c>
      <c r="D401" s="26">
        <f>sinBOC_1!C414</f>
        <v>9.411599999999982</v>
      </c>
      <c r="E401" s="40">
        <f>sinBOC_1!G414</f>
        <v>3.829431097459585E-09</v>
      </c>
      <c r="F401" s="35">
        <f t="shared" si="42"/>
        <v>-84.16865740283507</v>
      </c>
      <c r="G401" s="41">
        <f t="shared" si="40"/>
        <v>3.481300997690532E-09</v>
      </c>
      <c r="H401" s="42">
        <f>sinBOC_2!H412</f>
        <v>3.277639696569792E-10</v>
      </c>
      <c r="I401" s="36">
        <f t="shared" si="43"/>
        <v>-94.84438789140094</v>
      </c>
      <c r="J401" s="41">
        <f t="shared" si="41"/>
        <v>2.9796724514270846E-11</v>
      </c>
      <c r="L401" s="40">
        <f t="shared" si="38"/>
        <v>3.5110977222048025E-09</v>
      </c>
      <c r="M401" s="43">
        <f t="shared" si="44"/>
        <v>-84.54557082917533</v>
      </c>
    </row>
    <row r="402" spans="2:13" ht="12.75">
      <c r="B402" s="26">
        <f t="shared" si="39"/>
        <v>2022.5733</v>
      </c>
      <c r="C402" s="2">
        <f>sinBOC_1!B415</f>
        <v>93</v>
      </c>
      <c r="D402" s="26">
        <f>sinBOC_1!C415</f>
        <v>9.513899999999982</v>
      </c>
      <c r="E402" s="40">
        <f>sinBOC_1!G415</f>
        <v>2.886969870176998E-09</v>
      </c>
      <c r="F402" s="35">
        <f t="shared" si="42"/>
        <v>-85.39557748604265</v>
      </c>
      <c r="G402" s="41">
        <f t="shared" si="40"/>
        <v>2.624518063797271E-09</v>
      </c>
      <c r="H402" s="42">
        <f>sinBOC_2!H413</f>
        <v>5.467286268874494E-10</v>
      </c>
      <c r="I402" s="36">
        <f t="shared" si="43"/>
        <v>-92.62228185713779</v>
      </c>
      <c r="J402" s="41">
        <f t="shared" si="41"/>
        <v>4.9702602444313594E-11</v>
      </c>
      <c r="L402" s="40">
        <f aca="true" t="shared" si="45" ref="L402:L411">G402+J402</f>
        <v>2.6742206662415847E-09</v>
      </c>
      <c r="M402" s="43">
        <f t="shared" si="44"/>
        <v>-85.72802759311497</v>
      </c>
    </row>
    <row r="403" spans="2:13" ht="12.75">
      <c r="B403" s="26">
        <f t="shared" si="39"/>
        <v>2032.1895</v>
      </c>
      <c r="C403" s="2">
        <f>sinBOC_1!B416</f>
        <v>94</v>
      </c>
      <c r="D403" s="26">
        <f>sinBOC_1!C416</f>
        <v>9.616199999999981</v>
      </c>
      <c r="E403" s="40">
        <f>sinBOC_1!G416</f>
        <v>1.920699765582166E-09</v>
      </c>
      <c r="F403" s="35">
        <f t="shared" si="42"/>
        <v>-87.16540516627838</v>
      </c>
      <c r="G403" s="41">
        <f t="shared" si="40"/>
        <v>1.746090695983787E-09</v>
      </c>
      <c r="H403" s="42">
        <f>sinBOC_2!H414</f>
        <v>6.648443517871947E-10</v>
      </c>
      <c r="I403" s="36">
        <f t="shared" si="43"/>
        <v>-91.77280016459278</v>
      </c>
      <c r="J403" s="41">
        <f t="shared" si="41"/>
        <v>6.044039561701772E-11</v>
      </c>
      <c r="L403" s="40">
        <f t="shared" si="45"/>
        <v>1.8065310916008047E-09</v>
      </c>
      <c r="M403" s="43">
        <f t="shared" si="44"/>
        <v>-87.43154559534949</v>
      </c>
    </row>
    <row r="404" spans="2:13" ht="12.75">
      <c r="B404" s="26">
        <f t="shared" si="39"/>
        <v>2041.908</v>
      </c>
      <c r="C404" s="2">
        <f>sinBOC_1!B417</f>
        <v>95</v>
      </c>
      <c r="D404" s="26">
        <f>sinBOC_1!C417</f>
        <v>9.718499999999981</v>
      </c>
      <c r="E404" s="40">
        <f>sinBOC_1!G417</f>
        <v>1.097431471093921E-09</v>
      </c>
      <c r="F404" s="35">
        <f t="shared" si="42"/>
        <v>-89.59622589678074</v>
      </c>
      <c r="G404" s="41">
        <f t="shared" si="40"/>
        <v>9.976649737217464E-10</v>
      </c>
      <c r="H404" s="42">
        <f>sinBOC_2!H415</f>
        <v>6.461574511796642E-10</v>
      </c>
      <c r="I404" s="36">
        <f t="shared" si="43"/>
        <v>-91.89661643233065</v>
      </c>
      <c r="J404" s="41">
        <f t="shared" si="41"/>
        <v>5.874158647087858E-11</v>
      </c>
      <c r="L404" s="40">
        <f t="shared" si="45"/>
        <v>1.056406560192625E-09</v>
      </c>
      <c r="M404" s="43">
        <f t="shared" si="44"/>
        <v>-89.76168910525877</v>
      </c>
    </row>
    <row r="405" spans="2:13" ht="12.75">
      <c r="B405" s="26">
        <f t="shared" si="39"/>
        <v>2051.7288</v>
      </c>
      <c r="C405" s="2">
        <f>sinBOC_1!B418</f>
        <v>96</v>
      </c>
      <c r="D405" s="26">
        <f>sinBOC_1!C418</f>
        <v>9.82079999999998</v>
      </c>
      <c r="E405" s="40">
        <f>sinBOC_1!G418</f>
        <v>5.131175717160036E-10</v>
      </c>
      <c r="F405" s="35">
        <f t="shared" si="42"/>
        <v>-92.89783112671394</v>
      </c>
      <c r="G405" s="41">
        <f t="shared" si="40"/>
        <v>4.664705197418214E-10</v>
      </c>
      <c r="H405" s="42">
        <f>sinBOC_2!H416</f>
        <v>5.131175717159526E-10</v>
      </c>
      <c r="I405" s="36">
        <f t="shared" si="43"/>
        <v>-92.89783112671438</v>
      </c>
      <c r="J405" s="41">
        <f t="shared" si="41"/>
        <v>4.664705197417752E-11</v>
      </c>
      <c r="L405" s="40">
        <f t="shared" si="45"/>
        <v>5.131175717159989E-10</v>
      </c>
      <c r="M405" s="43">
        <f t="shared" si="44"/>
        <v>-92.897831126714</v>
      </c>
    </row>
    <row r="406" spans="2:13" ht="12.75">
      <c r="B406" s="26">
        <f t="shared" si="39"/>
        <v>2061.6519</v>
      </c>
      <c r="C406" s="2">
        <f>sinBOC_1!B419</f>
        <v>97</v>
      </c>
      <c r="D406" s="26">
        <f>sinBOC_1!C419</f>
        <v>9.92309999999998</v>
      </c>
      <c r="E406" s="40">
        <f>sinBOC_1!G419</f>
        <v>1.788661681122689E-10</v>
      </c>
      <c r="F406" s="35">
        <f t="shared" si="42"/>
        <v>-97.4747179689283</v>
      </c>
      <c r="G406" s="41">
        <f t="shared" si="40"/>
        <v>1.626056073747899E-10</v>
      </c>
      <c r="H406" s="42">
        <f>sinBOC_2!H417</f>
        <v>3.2543560420155123E-10</v>
      </c>
      <c r="I406" s="36">
        <f t="shared" si="43"/>
        <v>-94.87534934919786</v>
      </c>
      <c r="J406" s="41">
        <f t="shared" si="41"/>
        <v>2.958505492741376E-11</v>
      </c>
      <c r="L406" s="40">
        <f t="shared" si="45"/>
        <v>1.9219066230220366E-10</v>
      </c>
      <c r="M406" s="43">
        <f t="shared" si="44"/>
        <v>-97.1626771661097</v>
      </c>
    </row>
    <row r="407" spans="2:13" ht="12.75">
      <c r="B407" s="26">
        <f t="shared" si="39"/>
        <v>2071.6773</v>
      </c>
      <c r="C407" s="2">
        <f>sinBOC_1!B420</f>
        <v>98</v>
      </c>
      <c r="D407" s="26">
        <f>sinBOC_1!C420</f>
        <v>10.02539999999998</v>
      </c>
      <c r="E407" s="40">
        <f>sinBOC_1!G420</f>
        <v>3.761507370940405E-11</v>
      </c>
      <c r="F407" s="35">
        <f t="shared" si="42"/>
        <v>-104.2463808281313</v>
      </c>
      <c r="G407" s="41">
        <f t="shared" si="40"/>
        <v>3.419552155400368E-11</v>
      </c>
      <c r="H407" s="42">
        <f>sinBOC_2!H418</f>
        <v>1.5026040833920036E-10</v>
      </c>
      <c r="I407" s="36">
        <f t="shared" si="43"/>
        <v>-98.23155435280498</v>
      </c>
      <c r="J407" s="41">
        <f t="shared" si="41"/>
        <v>1.3660037121745493E-11</v>
      </c>
      <c r="L407" s="40">
        <f t="shared" si="45"/>
        <v>4.785555867574917E-11</v>
      </c>
      <c r="M407" s="43">
        <f t="shared" si="44"/>
        <v>-103.20067609360622</v>
      </c>
    </row>
    <row r="408" spans="2:13" ht="12.75">
      <c r="B408" s="26">
        <f t="shared" si="39"/>
        <v>2081.805</v>
      </c>
      <c r="C408" s="2">
        <f>sinBOC_1!B421</f>
        <v>99</v>
      </c>
      <c r="D408" s="26">
        <f>sinBOC_1!C421</f>
        <v>10.12769999999998</v>
      </c>
      <c r="E408" s="40">
        <f>sinBOC_1!G421</f>
        <v>2.420716823521486E-12</v>
      </c>
      <c r="F408" s="35">
        <f t="shared" si="42"/>
        <v>-116.1605601153926</v>
      </c>
      <c r="G408" s="41">
        <f t="shared" si="40"/>
        <v>2.2006516577468054E-12</v>
      </c>
      <c r="H408" s="42">
        <f>sinBOC_2!H419</f>
        <v>3.623744675532156E-11</v>
      </c>
      <c r="I408" s="36">
        <f t="shared" si="43"/>
        <v>-104.4084240975732</v>
      </c>
      <c r="J408" s="41">
        <f t="shared" si="41"/>
        <v>3.29431334139287E-12</v>
      </c>
      <c r="L408" s="40">
        <f t="shared" si="45"/>
        <v>5.494964999139676E-12</v>
      </c>
      <c r="M408" s="43">
        <f t="shared" si="44"/>
        <v>-112.60035069524187</v>
      </c>
    </row>
    <row r="409" spans="2:13" ht="12.75">
      <c r="B409" s="26">
        <f t="shared" si="39"/>
        <v>2092.035</v>
      </c>
      <c r="C409" s="2">
        <f>sinBOC_1!B422</f>
        <v>100</v>
      </c>
      <c r="D409" s="26">
        <f>sinBOC_1!C422</f>
        <v>10.229999999999979</v>
      </c>
      <c r="E409" s="40">
        <f>sinBOC_1!G422</f>
        <v>3.5701586747600134E-63</v>
      </c>
      <c r="F409" s="35">
        <f t="shared" si="42"/>
        <v>-624.4731248135523</v>
      </c>
      <c r="G409" s="41">
        <f t="shared" si="40"/>
        <v>3.245598795236376E-63</v>
      </c>
      <c r="H409" s="42">
        <f>sinBOC_2!H420</f>
        <v>1.2536168206076576E-36</v>
      </c>
      <c r="I409" s="36">
        <f t="shared" si="43"/>
        <v>-359.018351892835</v>
      </c>
      <c r="J409" s="41">
        <f t="shared" si="41"/>
        <v>1.139651655097871E-37</v>
      </c>
      <c r="L409" s="40">
        <f t="shared" si="45"/>
        <v>1.139651655097871E-37</v>
      </c>
      <c r="M409" s="43">
        <f t="shared" si="44"/>
        <v>-369.43227874441726</v>
      </c>
    </row>
    <row r="410" spans="2:13" ht="12.75">
      <c r="B410" s="26">
        <f t="shared" si="39"/>
        <v>2102.3673</v>
      </c>
      <c r="C410" s="2">
        <f>sinBOC_1!B423</f>
        <v>101</v>
      </c>
      <c r="D410" s="26">
        <f>sinBOC_1!C423</f>
        <v>10.332299999999979</v>
      </c>
      <c r="E410" s="40">
        <f>sinBOC_1!G423</f>
        <v>2.3257960579645233E-12</v>
      </c>
      <c r="F410" s="35">
        <f t="shared" si="42"/>
        <v>-116.33428369910142</v>
      </c>
      <c r="G410" s="41">
        <f t="shared" si="40"/>
        <v>2.114360052695021E-12</v>
      </c>
      <c r="H410" s="42">
        <f>sinBOC_2!H421</f>
        <v>2.7332250629345865E-11</v>
      </c>
      <c r="I410" s="36">
        <f t="shared" si="43"/>
        <v>-105.63324605568154</v>
      </c>
      <c r="J410" s="41">
        <f t="shared" si="41"/>
        <v>2.4847500572132612E-12</v>
      </c>
      <c r="L410" s="40">
        <f t="shared" si="45"/>
        <v>4.599110109908282E-12</v>
      </c>
      <c r="M410" s="43">
        <f t="shared" si="44"/>
        <v>-113.37326192610541</v>
      </c>
    </row>
    <row r="411" spans="2:13" ht="12.75">
      <c r="B411" s="26">
        <f t="shared" si="39"/>
        <v>2112.8019</v>
      </c>
      <c r="C411" s="2">
        <f>sinBOC_1!B424</f>
        <v>102</v>
      </c>
      <c r="D411" s="26">
        <f>sinBOC_1!C424</f>
        <v>10.434599999999978</v>
      </c>
      <c r="E411" s="40">
        <f>sinBOC_1!G424</f>
        <v>3.472271894510062E-11</v>
      </c>
      <c r="F411" s="35">
        <f t="shared" si="42"/>
        <v>-104.59386274952323</v>
      </c>
      <c r="G411" s="41">
        <f t="shared" si="40"/>
        <v>3.1566108131909655E-11</v>
      </c>
      <c r="H411" s="40">
        <f>sinBOC_2!H422</f>
        <v>8.538732524965061E-11</v>
      </c>
      <c r="I411" s="36">
        <f t="shared" si="43"/>
        <v>-100.68606590466274</v>
      </c>
      <c r="J411" s="41">
        <f t="shared" si="41"/>
        <v>7.762484113604603E-12</v>
      </c>
      <c r="K411" s="4"/>
      <c r="L411" s="35">
        <f t="shared" si="45"/>
        <v>3.932859224551426E-11</v>
      </c>
      <c r="M411" s="36">
        <f t="shared" si="44"/>
        <v>-104.05291598745274</v>
      </c>
    </row>
    <row r="412" spans="2:13" ht="12.75">
      <c r="B412" s="26">
        <f t="shared" si="39"/>
        <v>2123.3388</v>
      </c>
      <c r="C412" s="2">
        <f>sinBOC_1!B425</f>
        <v>103</v>
      </c>
      <c r="D412" s="26">
        <f>sinBOC_1!C425</f>
        <v>10.536899999999978</v>
      </c>
      <c r="E412" s="40">
        <f>sinBOC_1!G425</f>
        <v>1.5863434591078323E-10</v>
      </c>
      <c r="F412" s="35">
        <f t="shared" si="42"/>
        <v>-97.99602777770902</v>
      </c>
      <c r="G412" s="41">
        <f t="shared" si="40"/>
        <v>1.4421304173707565E-10</v>
      </c>
      <c r="H412" s="40">
        <f>sinBOC_2!H423</f>
        <v>1.3901371964439913E-10</v>
      </c>
      <c r="I412" s="36">
        <f t="shared" si="43"/>
        <v>-98.56942335919841</v>
      </c>
      <c r="J412" s="41">
        <f t="shared" si="41"/>
        <v>1.2637610876763561E-11</v>
      </c>
      <c r="K412" s="4"/>
      <c r="L412" s="35">
        <f aca="true" t="shared" si="46" ref="L412:L475">G412+J412</f>
        <v>1.5685065261383922E-10</v>
      </c>
      <c r="M412" s="36">
        <f t="shared" si="44"/>
        <v>-98.04513669978672</v>
      </c>
    </row>
    <row r="413" spans="2:13" ht="12.75">
      <c r="B413" s="26">
        <f t="shared" si="39"/>
        <v>2133.978</v>
      </c>
      <c r="C413" s="2">
        <f>sinBOC_1!B426</f>
        <v>104</v>
      </c>
      <c r="D413" s="26">
        <f>sinBOC_1!C426</f>
        <v>10.639199999999978</v>
      </c>
      <c r="E413" s="40">
        <f>sinBOC_1!G426</f>
        <v>4.3721260548567735E-10</v>
      </c>
      <c r="F413" s="35">
        <f t="shared" si="42"/>
        <v>-93.59307325189965</v>
      </c>
      <c r="G413" s="41">
        <f t="shared" si="40"/>
        <v>3.974660049869794E-10</v>
      </c>
      <c r="H413" s="40">
        <f>sinBOC_2!H424</f>
        <v>1.641862819331993E-10</v>
      </c>
      <c r="I413" s="36">
        <f t="shared" si="43"/>
        <v>-97.8466313180607</v>
      </c>
      <c r="J413" s="41">
        <f t="shared" si="41"/>
        <v>1.492602563029085E-11</v>
      </c>
      <c r="K413" s="4"/>
      <c r="L413" s="35">
        <f t="shared" si="46"/>
        <v>4.1239203061727025E-10</v>
      </c>
      <c r="M413" s="36">
        <f t="shared" si="44"/>
        <v>-93.84689735950077</v>
      </c>
    </row>
    <row r="414" spans="2:13" ht="12.75">
      <c r="B414" s="26">
        <f t="shared" si="39"/>
        <v>2144.7195</v>
      </c>
      <c r="C414" s="2">
        <f>sinBOC_1!B427</f>
        <v>105</v>
      </c>
      <c r="D414" s="26">
        <f>sinBOC_1!C427</f>
        <v>10.741499999999977</v>
      </c>
      <c r="E414" s="40">
        <f>sinBOC_1!G427</f>
        <v>8.983509321197395E-10</v>
      </c>
      <c r="F414" s="35">
        <f t="shared" si="42"/>
        <v>-90.46553977240363</v>
      </c>
      <c r="G414" s="41">
        <f t="shared" si="40"/>
        <v>8.166826655633994E-10</v>
      </c>
      <c r="H414" s="40">
        <f>sinBOC_2!H425</f>
        <v>1.5413265241075116E-10</v>
      </c>
      <c r="I414" s="36">
        <f t="shared" si="43"/>
        <v>-98.12105347916014</v>
      </c>
      <c r="J414" s="41">
        <f t="shared" si="41"/>
        <v>1.4012059310068292E-11</v>
      </c>
      <c r="K414" s="4"/>
      <c r="L414" s="35">
        <f t="shared" si="46"/>
        <v>8.306947248734677E-10</v>
      </c>
      <c r="M414" s="36">
        <f t="shared" si="44"/>
        <v>-90.80558547408386</v>
      </c>
    </row>
    <row r="415" spans="2:13" ht="12.75">
      <c r="B415" s="26">
        <f t="shared" si="39"/>
        <v>2155.5633000000003</v>
      </c>
      <c r="C415" s="2">
        <f>sinBOC_1!B428</f>
        <v>106</v>
      </c>
      <c r="D415" s="26">
        <f>sinBOC_1!C428</f>
        <v>10.843799999999977</v>
      </c>
      <c r="E415" s="40">
        <f>sinBOC_1!G428</f>
        <v>1.5104399366928615E-09</v>
      </c>
      <c r="F415" s="35">
        <f t="shared" si="42"/>
        <v>-88.20896539958058</v>
      </c>
      <c r="G415" s="41">
        <f t="shared" si="40"/>
        <v>1.3731272151753287E-09</v>
      </c>
      <c r="H415" s="40">
        <f>sinBOC_2!H426</f>
        <v>1.1748445044301456E-10</v>
      </c>
      <c r="I415" s="36">
        <f t="shared" si="43"/>
        <v>-99.30019610274583</v>
      </c>
      <c r="J415" s="41">
        <f t="shared" si="41"/>
        <v>1.06804045857286E-11</v>
      </c>
      <c r="K415" s="4"/>
      <c r="L415" s="35">
        <f t="shared" si="46"/>
        <v>1.3838076197610572E-09</v>
      </c>
      <c r="M415" s="36">
        <f t="shared" si="44"/>
        <v>-88.58924282338486</v>
      </c>
    </row>
    <row r="416" spans="2:13" ht="12.75">
      <c r="B416" s="26">
        <f t="shared" si="39"/>
        <v>2166.5094000000004</v>
      </c>
      <c r="C416" s="2">
        <f>sinBOC_1!B429</f>
        <v>107</v>
      </c>
      <c r="D416" s="26">
        <f>sinBOC_1!C429</f>
        <v>10.946099999999976</v>
      </c>
      <c r="E416" s="40">
        <f>sinBOC_1!G429</f>
        <v>2.1809243084249773E-09</v>
      </c>
      <c r="F416" s="35">
        <f t="shared" si="42"/>
        <v>-86.61359406866872</v>
      </c>
      <c r="G416" s="41">
        <f t="shared" si="40"/>
        <v>1.982658462204525E-09</v>
      </c>
      <c r="H416" s="40">
        <f>sinBOC_2!H427</f>
        <v>7.100186631335927E-11</v>
      </c>
      <c r="I416" s="36">
        <f t="shared" si="43"/>
        <v>-101.48730235521197</v>
      </c>
      <c r="J416" s="41">
        <f t="shared" si="41"/>
        <v>6.4547151193962995E-12</v>
      </c>
      <c r="K416" s="4"/>
      <c r="L416" s="35">
        <f t="shared" si="46"/>
        <v>1.989113177323921E-09</v>
      </c>
      <c r="M416" s="36">
        <f t="shared" si="44"/>
        <v>-87.01340505518658</v>
      </c>
    </row>
    <row r="417" spans="2:13" ht="12.75">
      <c r="B417" s="26">
        <f t="shared" si="39"/>
        <v>2177.5578000000005</v>
      </c>
      <c r="C417" s="2">
        <f>sinBOC_1!B430</f>
        <v>108</v>
      </c>
      <c r="D417" s="26">
        <f>sinBOC_1!C430</f>
        <v>11.048399999999976</v>
      </c>
      <c r="E417" s="40">
        <f>sinBOC_1!G430</f>
        <v>2.778832716812008E-09</v>
      </c>
      <c r="F417" s="35">
        <f t="shared" si="42"/>
        <v>-85.56137596566332</v>
      </c>
      <c r="G417" s="41">
        <f t="shared" si="40"/>
        <v>2.526211560738189E-09</v>
      </c>
      <c r="H417" s="40">
        <f>sinBOC_2!H428</f>
        <v>3.097180794796529E-11</v>
      </c>
      <c r="I417" s="36">
        <f t="shared" si="43"/>
        <v>-105.09033442402098</v>
      </c>
      <c r="J417" s="41">
        <f t="shared" si="41"/>
        <v>2.815618904360482E-12</v>
      </c>
      <c r="K417" s="4"/>
      <c r="L417" s="35">
        <f t="shared" si="46"/>
        <v>2.5290271796425494E-09</v>
      </c>
      <c r="M417" s="36">
        <f t="shared" si="44"/>
        <v>-85.97046503235529</v>
      </c>
    </row>
    <row r="418" spans="2:13" ht="12.75">
      <c r="B418" s="26">
        <f t="shared" si="39"/>
        <v>2188.7085000000006</v>
      </c>
      <c r="C418" s="2">
        <f>sinBOC_1!B431</f>
        <v>109</v>
      </c>
      <c r="D418" s="26">
        <f>sinBOC_1!C431</f>
        <v>11.150699999999976</v>
      </c>
      <c r="E418" s="40">
        <f>sinBOC_1!G431</f>
        <v>3.1733014093531167E-09</v>
      </c>
      <c r="F418" s="35">
        <f t="shared" si="42"/>
        <v>-84.9848867539344</v>
      </c>
      <c r="G418" s="41">
        <f t="shared" si="40"/>
        <v>2.884819463048288E-09</v>
      </c>
      <c r="H418" s="40">
        <f>sinBOC_2!H429</f>
        <v>6.984672279269033E-12</v>
      </c>
      <c r="I418" s="36">
        <f t="shared" si="43"/>
        <v>-111.55853966163114</v>
      </c>
      <c r="J418" s="41">
        <f t="shared" si="41"/>
        <v>6.349702072062759E-13</v>
      </c>
      <c r="K418" s="4"/>
      <c r="L418" s="35">
        <f t="shared" si="46"/>
        <v>2.885454433255494E-09</v>
      </c>
      <c r="M418" s="36">
        <f t="shared" si="44"/>
        <v>-85.39785779626658</v>
      </c>
    </row>
    <row r="419" spans="2:13" ht="12.75">
      <c r="B419" s="26">
        <f t="shared" si="39"/>
        <v>2199.961500000001</v>
      </c>
      <c r="C419" s="2">
        <f>sinBOC_1!B432</f>
        <v>110</v>
      </c>
      <c r="D419" s="26">
        <f>sinBOC_1!C432</f>
        <v>11.252999999999975</v>
      </c>
      <c r="E419" s="40">
        <f>sinBOC_1!G432</f>
        <v>3.27415505012282E-09</v>
      </c>
      <c r="F419" s="35">
        <f t="shared" si="42"/>
        <v>-84.84900758088914</v>
      </c>
      <c r="G419" s="41">
        <f t="shared" si="40"/>
        <v>2.976504591020745E-09</v>
      </c>
      <c r="H419" s="40">
        <f>sinBOC_2!H430</f>
        <v>3.390415271351839E-37</v>
      </c>
      <c r="I419" s="36">
        <f t="shared" si="43"/>
        <v>-364.6974710444849</v>
      </c>
      <c r="J419" s="41">
        <f t="shared" si="41"/>
        <v>3.0821957012289455E-38</v>
      </c>
      <c r="K419" s="4"/>
      <c r="L419" s="35">
        <f t="shared" si="46"/>
        <v>2.976504591020745E-09</v>
      </c>
      <c r="M419" s="36">
        <f t="shared" si="44"/>
        <v>-85.2629344324714</v>
      </c>
    </row>
    <row r="420" spans="2:13" ht="12.75">
      <c r="B420" s="26">
        <f t="shared" si="39"/>
        <v>2211.316800000001</v>
      </c>
      <c r="C420" s="2">
        <f>sinBOC_1!B433</f>
        <v>111</v>
      </c>
      <c r="D420" s="26">
        <f>sinBOC_1!C433</f>
        <v>11.355299999999975</v>
      </c>
      <c r="E420" s="40">
        <f>sinBOC_1!G433</f>
        <v>3.059978414457114E-09</v>
      </c>
      <c r="F420" s="35">
        <f t="shared" si="42"/>
        <v>-85.14281637085489</v>
      </c>
      <c r="G420" s="41">
        <f t="shared" si="40"/>
        <v>2.781798558597376E-09</v>
      </c>
      <c r="H420" s="40">
        <f>sinBOC_2!H431</f>
        <v>4.4243641717697885E-12</v>
      </c>
      <c r="I420" s="36">
        <f t="shared" si="43"/>
        <v>-113.54149133222145</v>
      </c>
      <c r="J420" s="41">
        <f t="shared" si="41"/>
        <v>4.0221492470634455E-13</v>
      </c>
      <c r="K420" s="4"/>
      <c r="L420" s="35">
        <f t="shared" si="46"/>
        <v>2.7822007735220826E-09</v>
      </c>
      <c r="M420" s="36">
        <f t="shared" si="44"/>
        <v>-85.556115329757</v>
      </c>
    </row>
    <row r="421" spans="2:13" ht="12.75">
      <c r="B421" s="26">
        <f t="shared" si="39"/>
        <v>2222.774400000001</v>
      </c>
      <c r="C421" s="2">
        <f>sinBOC_1!B434</f>
        <v>112</v>
      </c>
      <c r="D421" s="26">
        <f>sinBOC_1!C434</f>
        <v>11.457599999999974</v>
      </c>
      <c r="E421" s="40">
        <f>sinBOC_1!G434</f>
        <v>2.583889095097124E-09</v>
      </c>
      <c r="F421" s="35">
        <f t="shared" si="42"/>
        <v>-85.87726130932754</v>
      </c>
      <c r="G421" s="41">
        <f t="shared" si="40"/>
        <v>2.3489900864519307E-09</v>
      </c>
      <c r="H421" s="40">
        <f>sinBOC_2!H432</f>
        <v>1.232466089290915E-11</v>
      </c>
      <c r="I421" s="36">
        <f t="shared" si="43"/>
        <v>-109.09225021289222</v>
      </c>
      <c r="J421" s="41">
        <f t="shared" si="41"/>
        <v>1.1204237175371958E-12</v>
      </c>
      <c r="K421" s="4"/>
      <c r="L421" s="35">
        <f t="shared" si="46"/>
        <v>2.350110510169468E-09</v>
      </c>
      <c r="M421" s="36">
        <f t="shared" si="44"/>
        <v>-86.28911715248111</v>
      </c>
    </row>
    <row r="422" spans="2:13" ht="12.75">
      <c r="B422" s="26">
        <f t="shared" si="39"/>
        <v>2234.3343000000013</v>
      </c>
      <c r="C422" s="2">
        <f>sinBOC_1!B435</f>
        <v>113</v>
      </c>
      <c r="D422" s="26">
        <f>sinBOC_1!C435</f>
        <v>11.559899999999974</v>
      </c>
      <c r="E422" s="40">
        <f>sinBOC_1!G435</f>
        <v>1.955470468099415E-09</v>
      </c>
      <c r="F422" s="35">
        <f t="shared" si="42"/>
        <v>-87.08748738463225</v>
      </c>
      <c r="G422" s="41">
        <f t="shared" si="40"/>
        <v>1.7777004255449227E-09</v>
      </c>
      <c r="H422" s="40">
        <f>sinBOC_2!H433</f>
        <v>1.7438810747315718E-11</v>
      </c>
      <c r="I422" s="36">
        <f t="shared" si="43"/>
        <v>-107.58483135429199</v>
      </c>
      <c r="J422" s="41">
        <f t="shared" si="41"/>
        <v>1.5853464315741567E-12</v>
      </c>
      <c r="K422" s="4"/>
      <c r="L422" s="35">
        <f t="shared" si="46"/>
        <v>1.779285771976497E-09</v>
      </c>
      <c r="M422" s="36">
        <f t="shared" si="44"/>
        <v>-87.49754294060358</v>
      </c>
    </row>
    <row r="423" spans="2:13" ht="12.75">
      <c r="B423" s="26">
        <f t="shared" si="39"/>
        <v>2245.996500000001</v>
      </c>
      <c r="C423" s="2">
        <f>sinBOC_1!B436</f>
        <v>114</v>
      </c>
      <c r="D423" s="26">
        <f>sinBOC_1!C436</f>
        <v>11.662199999999974</v>
      </c>
      <c r="E423" s="40">
        <f>sinBOC_1!G436</f>
        <v>1.3058866673349297E-09</v>
      </c>
      <c r="F423" s="35">
        <f t="shared" si="42"/>
        <v>-88.84094512101368</v>
      </c>
      <c r="G423" s="41">
        <f t="shared" si="40"/>
        <v>1.1871696975772087E-09</v>
      </c>
      <c r="H423" s="40">
        <f>sinBOC_2!H434</f>
        <v>1.7292293489997113E-11</v>
      </c>
      <c r="I423" s="36">
        <f t="shared" si="43"/>
        <v>-107.6214740209949</v>
      </c>
      <c r="J423" s="41">
        <f t="shared" si="41"/>
        <v>1.572026680908829E-12</v>
      </c>
      <c r="K423" s="4"/>
      <c r="L423" s="35">
        <f t="shared" si="46"/>
        <v>1.1887417242581175E-09</v>
      </c>
      <c r="M423" s="36">
        <f t="shared" si="44"/>
        <v>-89.24912493500622</v>
      </c>
    </row>
    <row r="424" spans="2:13" ht="12.75">
      <c r="B424" s="26">
        <f t="shared" si="39"/>
        <v>2257.761000000001</v>
      </c>
      <c r="C424" s="2">
        <f>sinBOC_1!B437</f>
        <v>115</v>
      </c>
      <c r="D424" s="26">
        <f>sinBOC_1!C437</f>
        <v>11.764499999999973</v>
      </c>
      <c r="E424" s="40">
        <f>sinBOC_1!G437</f>
        <v>7.489088110868157E-10</v>
      </c>
      <c r="F424" s="35">
        <f t="shared" si="42"/>
        <v>-91.25571059807578</v>
      </c>
      <c r="G424" s="41">
        <f t="shared" si="40"/>
        <v>6.808261918971051E-10</v>
      </c>
      <c r="H424" s="40">
        <f>sinBOC_2!H435</f>
        <v>1.2980372189721628E-11</v>
      </c>
      <c r="I424" s="36">
        <f t="shared" si="43"/>
        <v>-108.86712854714006</v>
      </c>
      <c r="J424" s="41">
        <f t="shared" si="41"/>
        <v>1.1800338354292393E-12</v>
      </c>
      <c r="K424" s="4"/>
      <c r="L424" s="35">
        <f t="shared" si="46"/>
        <v>6.820062257325343E-10</v>
      </c>
      <c r="M424" s="36">
        <f t="shared" si="44"/>
        <v>-91.66211660843602</v>
      </c>
    </row>
    <row r="425" spans="2:13" ht="12.75">
      <c r="B425" s="26">
        <f t="shared" si="39"/>
        <v>2269.6278000000007</v>
      </c>
      <c r="C425" s="2">
        <f>sinBOC_1!B438</f>
        <v>116</v>
      </c>
      <c r="D425" s="26">
        <f>sinBOC_1!C438</f>
        <v>11.866799999999973</v>
      </c>
      <c r="E425" s="40">
        <f>sinBOC_1!G438</f>
        <v>3.5143367575320055E-10</v>
      </c>
      <c r="F425" s="35">
        <f t="shared" si="42"/>
        <v>-94.5415662504606</v>
      </c>
      <c r="G425" s="41">
        <f t="shared" si="40"/>
        <v>3.1948515977563687E-10</v>
      </c>
      <c r="H425" s="40">
        <f>sinBOC_2!H436</f>
        <v>7.354645205730822E-12</v>
      </c>
      <c r="I425" s="36">
        <f t="shared" si="43"/>
        <v>-111.33438273162128</v>
      </c>
      <c r="J425" s="41">
        <f t="shared" si="41"/>
        <v>6.686041096118932E-13</v>
      </c>
      <c r="K425" s="4"/>
      <c r="L425" s="35">
        <f t="shared" si="46"/>
        <v>3.2015376388524875E-10</v>
      </c>
      <c r="M425" s="36">
        <f t="shared" si="44"/>
        <v>-94.94641388030082</v>
      </c>
    </row>
    <row r="426" spans="2:13" ht="12.75">
      <c r="B426" s="26">
        <f t="shared" si="39"/>
        <v>2281.5969000000005</v>
      </c>
      <c r="C426" s="2">
        <f>sinBOC_1!B439</f>
        <v>117</v>
      </c>
      <c r="D426" s="26">
        <f>sinBOC_1!C439</f>
        <v>11.969099999999973</v>
      </c>
      <c r="E426" s="40">
        <f>sinBOC_1!G439</f>
        <v>1.229419077922788E-10</v>
      </c>
      <c r="F426" s="35">
        <f t="shared" si="42"/>
        <v>-99.10300051852622</v>
      </c>
      <c r="G426" s="41">
        <f t="shared" si="40"/>
        <v>1.1176537072025345E-10</v>
      </c>
      <c r="H426" s="40">
        <f>sinBOC_2!H437</f>
        <v>2.9331649641019456E-12</v>
      </c>
      <c r="I426" s="36">
        <f t="shared" si="43"/>
        <v>-115.32663511180883</v>
      </c>
      <c r="J426" s="41">
        <f t="shared" si="41"/>
        <v>2.666513603729042E-13</v>
      </c>
      <c r="K426" s="4"/>
      <c r="L426" s="35">
        <f t="shared" si="46"/>
        <v>1.1203202208062636E-10</v>
      </c>
      <c r="M426" s="36">
        <f t="shared" si="44"/>
        <v>-99.50657825319041</v>
      </c>
    </row>
    <row r="427" spans="2:13" ht="12.75">
      <c r="B427" s="26">
        <f t="shared" si="39"/>
        <v>2293.6683000000003</v>
      </c>
      <c r="C427" s="2">
        <f>sinBOC_1!B440</f>
        <v>118</v>
      </c>
      <c r="D427" s="26">
        <f>sinBOC_1!C440</f>
        <v>12.071399999999972</v>
      </c>
      <c r="E427" s="40">
        <f>sinBOC_1!G440</f>
        <v>2.5944783676038838E-11</v>
      </c>
      <c r="F427" s="35">
        <f t="shared" si="42"/>
        <v>-105.85949946040331</v>
      </c>
      <c r="G427" s="41">
        <f t="shared" si="40"/>
        <v>2.3586166978217126E-11</v>
      </c>
      <c r="H427" s="40">
        <f>sinBOC_2!H438</f>
        <v>6.749778039026185E-13</v>
      </c>
      <c r="I427" s="36">
        <f t="shared" si="43"/>
        <v>-121.70710508355799</v>
      </c>
      <c r="J427" s="41">
        <f t="shared" si="41"/>
        <v>6.13616185366017E-14</v>
      </c>
      <c r="K427" s="4"/>
      <c r="L427" s="35">
        <f t="shared" si="46"/>
        <v>2.3647528596753728E-11</v>
      </c>
      <c r="M427" s="36">
        <f t="shared" si="44"/>
        <v>-106.26214240671482</v>
      </c>
    </row>
    <row r="428" spans="2:13" ht="12.75">
      <c r="B428" s="26">
        <f t="shared" si="39"/>
        <v>2305.842</v>
      </c>
      <c r="C428" s="2">
        <f>sinBOC_1!B441</f>
        <v>119</v>
      </c>
      <c r="D428" s="26">
        <f>sinBOC_1!C441</f>
        <v>12.173699999999972</v>
      </c>
      <c r="E428" s="40">
        <f>sinBOC_1!G441</f>
        <v>1.6754074985764874E-12</v>
      </c>
      <c r="F428" s="35">
        <f t="shared" si="42"/>
        <v>-117.75879545129085</v>
      </c>
      <c r="G428" s="41">
        <f t="shared" si="40"/>
        <v>1.5230977259786249E-12</v>
      </c>
      <c r="H428" s="40">
        <f>sinBOC_2!H439</f>
        <v>4.579638015855345E-14</v>
      </c>
      <c r="I428" s="36">
        <f t="shared" si="43"/>
        <v>-133.39168848181592</v>
      </c>
      <c r="J428" s="41">
        <f t="shared" si="41"/>
        <v>4.163307287141224E-15</v>
      </c>
      <c r="K428" s="4"/>
      <c r="L428" s="35">
        <f t="shared" si="46"/>
        <v>1.5272610332657661E-12</v>
      </c>
      <c r="M428" s="36">
        <f t="shared" si="44"/>
        <v>-118.16086728746856</v>
      </c>
    </row>
    <row r="429" spans="2:13" ht="12.75">
      <c r="B429" s="26">
        <f t="shared" si="39"/>
        <v>2318.118</v>
      </c>
      <c r="C429" s="2">
        <f>sinBOC_1!B442</f>
        <v>120</v>
      </c>
      <c r="D429" s="26">
        <f>sinBOC_1!C442</f>
        <v>12.275999999999971</v>
      </c>
      <c r="E429" s="40">
        <f>sinBOC_1!G442</f>
        <v>9.731634878453974E-63</v>
      </c>
      <c r="F429" s="35">
        <f t="shared" si="42"/>
        <v>-620.1181419374526</v>
      </c>
      <c r="G429" s="41">
        <f t="shared" si="40"/>
        <v>8.846940798594522E-63</v>
      </c>
      <c r="H429" s="40">
        <f>sinBOC_2!H440</f>
        <v>3.045612932495357E-64</v>
      </c>
      <c r="I429" s="36">
        <f t="shared" si="43"/>
        <v>-635.1632529205807</v>
      </c>
      <c r="J429" s="41">
        <f t="shared" si="41"/>
        <v>2.7687390295412344E-65</v>
      </c>
      <c r="K429" s="4"/>
      <c r="L429" s="35">
        <f t="shared" si="46"/>
        <v>8.874628188889934E-63</v>
      </c>
      <c r="M429" s="36">
        <f t="shared" si="44"/>
        <v>-620.5184983307804</v>
      </c>
    </row>
    <row r="430" spans="2:13" ht="12.75">
      <c r="B430" s="26">
        <f t="shared" si="39"/>
        <v>2330.4963</v>
      </c>
      <c r="C430" s="2">
        <f>sinBOC_1!B443</f>
        <v>121</v>
      </c>
      <c r="D430" s="26">
        <f>sinBOC_1!C443</f>
        <v>12.378299999999971</v>
      </c>
      <c r="E430" s="40">
        <f>sinBOC_1!G443</f>
        <v>1.6204798570650678E-12</v>
      </c>
      <c r="F430" s="35">
        <f t="shared" si="42"/>
        <v>-117.90356362977874</v>
      </c>
      <c r="G430" s="41">
        <f t="shared" si="40"/>
        <v>1.4731635064227888E-12</v>
      </c>
      <c r="H430" s="40">
        <f>sinBOC_2!H441</f>
        <v>4.42949620533995E-14</v>
      </c>
      <c r="I430" s="36">
        <f t="shared" si="43"/>
        <v>-133.53645666030403</v>
      </c>
      <c r="J430" s="41">
        <f t="shared" si="41"/>
        <v>4.0268147321272285E-15</v>
      </c>
      <c r="K430" s="4"/>
      <c r="L430" s="35">
        <f t="shared" si="46"/>
        <v>1.477190321154916E-12</v>
      </c>
      <c r="M430" s="36">
        <f t="shared" si="44"/>
        <v>-118.30563546595647</v>
      </c>
    </row>
    <row r="431" spans="3:13" ht="12.75">
      <c r="C431" s="2">
        <f>sinBOC_1!B444</f>
        <v>122</v>
      </c>
      <c r="D431" s="26">
        <f>sinBOC_1!C444</f>
        <v>12.48059999999997</v>
      </c>
      <c r="E431" s="40">
        <f>sinBOC_1!G444</f>
        <v>2.427137650529288E-11</v>
      </c>
      <c r="F431" s="35">
        <f t="shared" si="42"/>
        <v>-106.14905592778041</v>
      </c>
      <c r="G431" s="41">
        <f t="shared" si="40"/>
        <v>2.2064887732084436E-11</v>
      </c>
      <c r="H431" s="40">
        <f>sinBOC_2!H442</f>
        <v>6.314425518362145E-13</v>
      </c>
      <c r="I431" s="36">
        <f t="shared" si="43"/>
        <v>-121.99666155093502</v>
      </c>
      <c r="J431" s="41">
        <f t="shared" si="41"/>
        <v>5.74038683487468E-14</v>
      </c>
      <c r="K431" s="4"/>
      <c r="L431" s="35">
        <f t="shared" si="46"/>
        <v>2.2122291600433182E-11</v>
      </c>
      <c r="M431" s="36">
        <f t="shared" si="44"/>
        <v>-106.5516988740919</v>
      </c>
    </row>
    <row r="432" spans="3:13" ht="12.75">
      <c r="C432" s="2">
        <f>sinBOC_1!B445</f>
        <v>123</v>
      </c>
      <c r="D432" s="26">
        <f>sinBOC_1!C445</f>
        <v>12.58289999999997</v>
      </c>
      <c r="E432" s="40">
        <f>sinBOC_1!G445</f>
        <v>1.1124012001899392E-10</v>
      </c>
      <c r="F432" s="35">
        <f t="shared" si="42"/>
        <v>-99.5373855123939</v>
      </c>
      <c r="G432" s="41">
        <f t="shared" si="40"/>
        <v>1.01127381835449E-10</v>
      </c>
      <c r="H432" s="40">
        <f>sinBOC_2!H443</f>
        <v>2.6539821001762258E-12</v>
      </c>
      <c r="I432" s="36">
        <f t="shared" si="43"/>
        <v>-115.7610201056763</v>
      </c>
      <c r="J432" s="41">
        <f t="shared" si="41"/>
        <v>2.412711000160206E-13</v>
      </c>
      <c r="K432" s="4"/>
      <c r="L432" s="35">
        <f t="shared" si="46"/>
        <v>1.0136865293546502E-10</v>
      </c>
      <c r="M432" s="36">
        <f t="shared" si="44"/>
        <v>-99.9409632470581</v>
      </c>
    </row>
    <row r="433" spans="3:13" ht="12.75">
      <c r="C433" s="2">
        <f>sinBOC_1!B446</f>
        <v>124</v>
      </c>
      <c r="D433" s="26">
        <f>sinBOC_1!C446</f>
        <v>12.68519999999997</v>
      </c>
      <c r="E433" s="40">
        <f>sinBOC_1!G446</f>
        <v>3.0755017826045837E-10</v>
      </c>
      <c r="F433" s="35">
        <f t="shared" si="42"/>
        <v>-95.12084016916901</v>
      </c>
      <c r="G433" s="41">
        <f t="shared" si="40"/>
        <v>2.7959107114587125E-10</v>
      </c>
      <c r="H433" s="40">
        <f>sinBOC_2!H444</f>
        <v>6.436271194606761E-12</v>
      </c>
      <c r="I433" s="36">
        <f t="shared" si="43"/>
        <v>-111.91365665032939</v>
      </c>
      <c r="J433" s="41">
        <f t="shared" si="41"/>
        <v>5.851155631460694E-13</v>
      </c>
      <c r="K433" s="4"/>
      <c r="L433" s="35">
        <f t="shared" si="46"/>
        <v>2.801761867090173E-10</v>
      </c>
      <c r="M433" s="36">
        <f t="shared" si="44"/>
        <v>-95.52568779900923</v>
      </c>
    </row>
    <row r="434" spans="3:13" ht="12.75">
      <c r="C434" s="2">
        <f>sinBOC_1!B447</f>
        <v>125</v>
      </c>
      <c r="D434" s="26">
        <f>sinBOC_1!C447</f>
        <v>12.78749999999997</v>
      </c>
      <c r="E434" s="40">
        <f>sinBOC_1!G447</f>
        <v>6.338764177036611E-10</v>
      </c>
      <c r="F434" s="35">
        <f t="shared" si="42"/>
        <v>-91.97995405116617</v>
      </c>
      <c r="G434" s="41">
        <f t="shared" si="40"/>
        <v>5.7625128882151E-10</v>
      </c>
      <c r="H434" s="40">
        <f>sinBOC_2!H445</f>
        <v>1.098658702137779E-11</v>
      </c>
      <c r="I434" s="36">
        <f t="shared" si="43"/>
        <v>-109.59137200023</v>
      </c>
      <c r="J434" s="41">
        <f t="shared" si="41"/>
        <v>9.98780638307072E-13</v>
      </c>
      <c r="K434" s="4"/>
      <c r="L434" s="35">
        <f t="shared" si="46"/>
        <v>5.772500694598171E-10</v>
      </c>
      <c r="M434" s="36">
        <f t="shared" si="44"/>
        <v>-92.38636006152643</v>
      </c>
    </row>
    <row r="435" spans="3:13" ht="12.75">
      <c r="C435" s="2">
        <f>sinBOC_1!B448</f>
        <v>126</v>
      </c>
      <c r="D435" s="26">
        <f>sinBOC_1!C448</f>
        <v>12.889799999999969</v>
      </c>
      <c r="E435" s="40">
        <f>sinBOC_1!G448</f>
        <v>1.0689911267750361E-09</v>
      </c>
      <c r="F435" s="35">
        <f t="shared" si="42"/>
        <v>-89.71025899663657</v>
      </c>
      <c r="G435" s="41">
        <f t="shared" si="40"/>
        <v>9.718101152500329E-10</v>
      </c>
      <c r="H435" s="40">
        <f>sinBOC_2!H446</f>
        <v>1.4155369500880776E-11</v>
      </c>
      <c r="I435" s="36">
        <f t="shared" si="43"/>
        <v>-108.49078789661709</v>
      </c>
      <c r="J435" s="41">
        <f t="shared" si="41"/>
        <v>1.2868517728073436E-12</v>
      </c>
      <c r="K435" s="4"/>
      <c r="L435" s="35">
        <f t="shared" si="46"/>
        <v>9.730969670228403E-10</v>
      </c>
      <c r="M435" s="36">
        <f t="shared" si="44"/>
        <v>-90.11843881062913</v>
      </c>
    </row>
    <row r="436" spans="3:13" ht="12.75">
      <c r="C436" s="2">
        <f>sinBOC_1!B449</f>
        <v>127</v>
      </c>
      <c r="D436" s="26">
        <f>sinBOC_1!C449</f>
        <v>12.992099999999969</v>
      </c>
      <c r="E436" s="40">
        <f>sinBOC_1!G449</f>
        <v>1.548106045455826E-09</v>
      </c>
      <c r="F436" s="35">
        <f t="shared" si="42"/>
        <v>-88.10199293408375</v>
      </c>
      <c r="G436" s="41">
        <f t="shared" si="40"/>
        <v>1.407369132232569E-09</v>
      </c>
      <c r="H436" s="40">
        <f>sinBOC_2!H447</f>
        <v>1.3805950426715443E-11</v>
      </c>
      <c r="I436" s="36">
        <f t="shared" si="43"/>
        <v>-108.59933690374235</v>
      </c>
      <c r="J436" s="41">
        <f t="shared" si="41"/>
        <v>1.255086402428677E-12</v>
      </c>
      <c r="K436" s="4"/>
      <c r="L436" s="35">
        <f t="shared" si="46"/>
        <v>1.4086242186349977E-09</v>
      </c>
      <c r="M436" s="36">
        <f t="shared" si="44"/>
        <v>-88.5120484900551</v>
      </c>
    </row>
    <row r="437" spans="3:13" ht="12.75">
      <c r="C437" s="2">
        <f>sinBOC_1!B450</f>
        <v>128</v>
      </c>
      <c r="D437" s="26">
        <f>sinBOC_1!C450</f>
        <v>13.094399999999968</v>
      </c>
      <c r="E437" s="40">
        <f>sinBOC_1!G450</f>
        <v>1.9782900884335126E-09</v>
      </c>
      <c r="F437" s="35">
        <f t="shared" si="42"/>
        <v>-87.03710024888179</v>
      </c>
      <c r="G437" s="41">
        <f t="shared" si="40"/>
        <v>1.7984455349395569E-09</v>
      </c>
      <c r="H437" s="40">
        <f>sinBOC_2!H448</f>
        <v>9.43606849613666E-12</v>
      </c>
      <c r="I437" s="36">
        <f t="shared" si="43"/>
        <v>-110.25208915244451</v>
      </c>
      <c r="J437" s="41">
        <f t="shared" si="41"/>
        <v>8.578244087396966E-13</v>
      </c>
      <c r="K437" s="4"/>
      <c r="L437" s="35">
        <f t="shared" si="46"/>
        <v>1.7993033593482965E-09</v>
      </c>
      <c r="M437" s="36">
        <f t="shared" si="44"/>
        <v>-87.44895609203533</v>
      </c>
    </row>
    <row r="438" spans="3:13" ht="12.75">
      <c r="C438" s="2">
        <f>sinBOC_1!B451</f>
        <v>129</v>
      </c>
      <c r="D438" s="26">
        <f>sinBOC_1!C451</f>
        <v>13.196699999999968</v>
      </c>
      <c r="E438" s="40">
        <f>sinBOC_1!G451</f>
        <v>2.2656086800387024E-09</v>
      </c>
      <c r="F438" s="35">
        <f t="shared" si="42"/>
        <v>-86.44815100110694</v>
      </c>
      <c r="G438" s="41">
        <f t="shared" si="40"/>
        <v>2.0596442545806386E-09</v>
      </c>
      <c r="H438" s="40">
        <f>sinBOC_2!H449</f>
        <v>3.27580018991806E-12</v>
      </c>
      <c r="I438" s="36">
        <f t="shared" si="43"/>
        <v>-114.84682596246925</v>
      </c>
      <c r="J438" s="41">
        <f t="shared" si="41"/>
        <v>2.978000172652783E-13</v>
      </c>
      <c r="K438" s="4"/>
      <c r="L438" s="35">
        <f t="shared" si="46"/>
        <v>2.0599420545979038E-09</v>
      </c>
      <c r="M438" s="36">
        <f t="shared" si="44"/>
        <v>-86.86144996000907</v>
      </c>
    </row>
    <row r="439" spans="3:13" ht="12.75">
      <c r="C439" s="2">
        <f>sinBOC_1!B452</f>
        <v>130</v>
      </c>
      <c r="D439" s="26">
        <f>sinBOC_1!C452</f>
        <v>13.298999999999968</v>
      </c>
      <c r="E439" s="40">
        <f>sinBOC_1!G452</f>
        <v>2.344217521093854E-09</v>
      </c>
      <c r="F439" s="35">
        <f t="shared" si="42"/>
        <v>-86.30002092386137</v>
      </c>
      <c r="G439" s="41">
        <f t="shared" si="40"/>
        <v>2.131106837358049E-09</v>
      </c>
      <c r="H439" s="40">
        <f>sinBOC_2!H450</f>
        <v>4.001236694437936E-37</v>
      </c>
      <c r="I439" s="36">
        <f t="shared" si="43"/>
        <v>-363.97805757031955</v>
      </c>
      <c r="J439" s="41">
        <f t="shared" si="41"/>
        <v>3.637487904034489E-38</v>
      </c>
      <c r="K439" s="4"/>
      <c r="L439" s="35">
        <f t="shared" si="46"/>
        <v>2.131106837358049E-09</v>
      </c>
      <c r="M439" s="36">
        <f t="shared" si="44"/>
        <v>-86.71394777544363</v>
      </c>
    </row>
    <row r="440" spans="3:13" ht="12.75">
      <c r="C440" s="2">
        <f>sinBOC_1!B453</f>
        <v>131</v>
      </c>
      <c r="D440" s="26">
        <f>sinBOC_1!C453</f>
        <v>13.401299999999967</v>
      </c>
      <c r="E440" s="40">
        <f>sinBOC_1!G453</f>
        <v>2.1969578721826513E-09</v>
      </c>
      <c r="F440" s="35">
        <f t="shared" si="42"/>
        <v>-86.58178270823697</v>
      </c>
      <c r="G440" s="41">
        <f t="shared" si="40"/>
        <v>1.997234429256956E-09</v>
      </c>
      <c r="H440" s="40">
        <f>sinBOC_2!H451</f>
        <v>4.835667580554616E-12</v>
      </c>
      <c r="I440" s="36">
        <f t="shared" si="43"/>
        <v>-113.15543561593907</v>
      </c>
      <c r="J440" s="41">
        <f t="shared" si="41"/>
        <v>4.396061436867834E-13</v>
      </c>
      <c r="K440" s="4"/>
      <c r="L440" s="35">
        <f t="shared" si="46"/>
        <v>1.9976740354006425E-09</v>
      </c>
      <c r="M440" s="36">
        <f t="shared" si="44"/>
        <v>-86.99475375056917</v>
      </c>
    </row>
    <row r="441" spans="3:13" ht="12.75">
      <c r="C441" s="2">
        <f>sinBOC_1!B454</f>
        <v>132</v>
      </c>
      <c r="D441" s="26">
        <f>sinBOC_1!C454</f>
        <v>13.503599999999967</v>
      </c>
      <c r="E441" s="40">
        <f>sinBOC_1!G454</f>
        <v>1.860210331089241E-09</v>
      </c>
      <c r="F441" s="35">
        <f t="shared" si="42"/>
        <v>-87.30437948004082</v>
      </c>
      <c r="G441" s="41">
        <f t="shared" si="40"/>
        <v>1.6911003009902191E-09</v>
      </c>
      <c r="H441" s="40">
        <f>sinBOC_2!H452</f>
        <v>2.0733193750278837E-11</v>
      </c>
      <c r="I441" s="36">
        <f t="shared" si="43"/>
        <v>-106.83333793840148</v>
      </c>
      <c r="J441" s="41">
        <f t="shared" si="41"/>
        <v>1.884835795479895E-12</v>
      </c>
      <c r="K441" s="4"/>
      <c r="L441" s="35">
        <f t="shared" si="46"/>
        <v>1.692985136785699E-09</v>
      </c>
      <c r="M441" s="36">
        <f t="shared" si="44"/>
        <v>-87.7134685467328</v>
      </c>
    </row>
    <row r="442" spans="3:13" ht="12.75">
      <c r="C442" s="2">
        <f>sinBOC_1!B455</f>
        <v>133</v>
      </c>
      <c r="D442" s="26">
        <f>sinBOC_1!C455</f>
        <v>13.605899999999966</v>
      </c>
      <c r="E442" s="40">
        <f>sinBOC_1!G455</f>
        <v>1.4115779528046801E-09</v>
      </c>
      <c r="F442" s="35">
        <f t="shared" si="42"/>
        <v>-88.50295133430546</v>
      </c>
      <c r="G442" s="41">
        <f t="shared" si="40"/>
        <v>1.283252684367891E-09</v>
      </c>
      <c r="H442" s="40">
        <f>sinBOC_2!H453</f>
        <v>4.5955134118455906E-11</v>
      </c>
      <c r="I442" s="36">
        <f t="shared" si="43"/>
        <v>-103.37665962085099</v>
      </c>
      <c r="J442" s="41">
        <f t="shared" si="41"/>
        <v>4.177739465314175E-12</v>
      </c>
      <c r="K442" s="4"/>
      <c r="L442" s="35">
        <f t="shared" si="46"/>
        <v>1.2874304238332052E-09</v>
      </c>
      <c r="M442" s="36">
        <f t="shared" si="44"/>
        <v>-88.90276232082334</v>
      </c>
    </row>
    <row r="443" spans="3:13" ht="12.75">
      <c r="C443" s="2">
        <f>sinBOC_1!B456</f>
        <v>134</v>
      </c>
      <c r="D443" s="26">
        <f>sinBOC_1!C456</f>
        <v>13.708199999999966</v>
      </c>
      <c r="E443" s="40">
        <f>sinBOC_1!G456</f>
        <v>9.45160566311277E-10</v>
      </c>
      <c r="F443" s="35">
        <f t="shared" si="42"/>
        <v>-90.24494406158021</v>
      </c>
      <c r="G443" s="41">
        <f t="shared" si="40"/>
        <v>8.592368784647971E-10</v>
      </c>
      <c r="H443" s="40">
        <f>sinBOC_2!H454</f>
        <v>7.351611078065506E-11</v>
      </c>
      <c r="I443" s="36">
        <f t="shared" si="43"/>
        <v>-101.33617476474747</v>
      </c>
      <c r="J443" s="41">
        <f t="shared" si="41"/>
        <v>6.683282798241372E-12</v>
      </c>
      <c r="K443" s="4"/>
      <c r="L443" s="35">
        <f t="shared" si="46"/>
        <v>8.659201612630384E-10</v>
      </c>
      <c r="M443" s="36">
        <f t="shared" si="44"/>
        <v>-90.62522148538454</v>
      </c>
    </row>
    <row r="444" spans="3:13" ht="12.75">
      <c r="C444" s="2">
        <f>sinBOC_1!B457</f>
        <v>135</v>
      </c>
      <c r="D444" s="26">
        <f>sinBOC_1!C457</f>
        <v>13.810499999999966</v>
      </c>
      <c r="E444" s="40">
        <f>sinBOC_1!G457</f>
        <v>5.434468601713892E-10</v>
      </c>
      <c r="F444" s="35">
        <f t="shared" si="42"/>
        <v>-92.64842916090348</v>
      </c>
      <c r="G444" s="41">
        <f t="shared" si="40"/>
        <v>4.940426001558083E-10</v>
      </c>
      <c r="H444" s="40">
        <f>sinBOC_2!H455</f>
        <v>9.324074034723651E-11</v>
      </c>
      <c r="I444" s="36">
        <f t="shared" si="43"/>
        <v>-100.30394286766187</v>
      </c>
      <c r="J444" s="41">
        <f t="shared" si="41"/>
        <v>8.476430940657866E-12</v>
      </c>
      <c r="K444" s="4"/>
      <c r="L444" s="35">
        <f t="shared" si="46"/>
        <v>5.025190310964662E-10</v>
      </c>
      <c r="M444" s="36">
        <f t="shared" si="44"/>
        <v>-92.98847486258374</v>
      </c>
    </row>
    <row r="445" spans="3:13" ht="12.75">
      <c r="C445" s="2">
        <f>sinBOC_1!B458</f>
        <v>136</v>
      </c>
      <c r="D445" s="26">
        <f>sinBOC_1!C458</f>
        <v>13.912799999999965</v>
      </c>
      <c r="E445" s="40">
        <f>sinBOC_1!G458</f>
        <v>2.556710391941638E-10</v>
      </c>
      <c r="F445" s="35">
        <f t="shared" si="42"/>
        <v>-95.9231846333264</v>
      </c>
      <c r="G445" s="41">
        <f t="shared" si="40"/>
        <v>2.324282174492398E-10</v>
      </c>
      <c r="H445" s="40">
        <f>sinBOC_2!H456</f>
        <v>9.601204722045494E-11</v>
      </c>
      <c r="I445" s="36">
        <f t="shared" si="43"/>
        <v>-100.17674269948932</v>
      </c>
      <c r="J445" s="41">
        <f t="shared" si="41"/>
        <v>8.72836792913227E-12</v>
      </c>
      <c r="K445" s="4"/>
      <c r="L445" s="35">
        <f t="shared" si="46"/>
        <v>2.4115658537837207E-10</v>
      </c>
      <c r="M445" s="36">
        <f t="shared" si="44"/>
        <v>-96.17700874092759</v>
      </c>
    </row>
    <row r="446" spans="3:13" ht="12.75">
      <c r="C446" s="2">
        <f>sinBOC_1!B459</f>
        <v>137</v>
      </c>
      <c r="D446" s="26">
        <f>sinBOC_1!C459</f>
        <v>14.015099999999965</v>
      </c>
      <c r="E446" s="40">
        <f>sinBOC_1!G459</f>
        <v>8.966656592086145E-11</v>
      </c>
      <c r="F446" s="35">
        <f t="shared" si="42"/>
        <v>-100.47369462673075</v>
      </c>
      <c r="G446" s="41">
        <f t="shared" si="40"/>
        <v>8.151505992805586E-11</v>
      </c>
      <c r="H446" s="40">
        <f>sinBOC_2!H457</f>
        <v>7.857619221629752E-11</v>
      </c>
      <c r="I446" s="36">
        <f t="shared" si="43"/>
        <v>-101.04709020822234</v>
      </c>
      <c r="J446" s="41">
        <f t="shared" si="41"/>
        <v>7.143290201481595E-12</v>
      </c>
      <c r="K446" s="4"/>
      <c r="L446" s="35">
        <f t="shared" si="46"/>
        <v>8.865835012953745E-11</v>
      </c>
      <c r="M446" s="36">
        <f t="shared" si="44"/>
        <v>-100.52280354880862</v>
      </c>
    </row>
    <row r="447" spans="3:13" ht="12.75">
      <c r="C447" s="2">
        <f>sinBOC_1!B460</f>
        <v>138</v>
      </c>
      <c r="D447" s="26">
        <f>sinBOC_1!C460</f>
        <v>14.117399999999964</v>
      </c>
      <c r="E447" s="40">
        <f>sinBOC_1!G460</f>
        <v>1.8969500520122502E-11</v>
      </c>
      <c r="F447" s="35">
        <f t="shared" si="42"/>
        <v>-107.21944104230496</v>
      </c>
      <c r="G447" s="41">
        <f t="shared" si="40"/>
        <v>1.7245000472838637E-11</v>
      </c>
      <c r="H447" s="40">
        <f>sinBOC_2!H458</f>
        <v>4.664827409670882E-11</v>
      </c>
      <c r="I447" s="36">
        <f t="shared" si="43"/>
        <v>-103.31164419744738</v>
      </c>
      <c r="J447" s="41">
        <f t="shared" si="41"/>
        <v>4.240752190609894E-12</v>
      </c>
      <c r="K447" s="4"/>
      <c r="L447" s="35">
        <f t="shared" si="46"/>
        <v>2.1485752663448532E-11</v>
      </c>
      <c r="M447" s="36">
        <f t="shared" si="44"/>
        <v>-106.67849428023504</v>
      </c>
    </row>
    <row r="448" spans="3:13" ht="12.75">
      <c r="C448" s="2">
        <f>sinBOC_1!B461</f>
        <v>139</v>
      </c>
      <c r="D448" s="26">
        <f>sinBOC_1!C461</f>
        <v>14.219699999999964</v>
      </c>
      <c r="E448" s="40">
        <f>sinBOC_1!G461</f>
        <v>1.2279615748328742E-12</v>
      </c>
      <c r="F448" s="35">
        <f t="shared" si="42"/>
        <v>-119.10815222852133</v>
      </c>
      <c r="G448" s="41">
        <f t="shared" si="40"/>
        <v>1.116328704393522E-12</v>
      </c>
      <c r="H448" s="40">
        <f>sinBOC_2!H459</f>
        <v>1.4430737988210909E-11</v>
      </c>
      <c r="I448" s="36">
        <f t="shared" si="43"/>
        <v>-108.40711458510646</v>
      </c>
      <c r="J448" s="41">
        <f t="shared" si="41"/>
        <v>1.3118852716555376E-12</v>
      </c>
      <c r="K448" s="4"/>
      <c r="L448" s="35">
        <f t="shared" si="46"/>
        <v>2.4282139760490594E-12</v>
      </c>
      <c r="M448" s="36">
        <f t="shared" si="44"/>
        <v>-116.14713045552803</v>
      </c>
    </row>
    <row r="449" spans="3:13" ht="12.75">
      <c r="C449" s="2">
        <f>sinBOC_1!B462</f>
        <v>140</v>
      </c>
      <c r="D449" s="26">
        <f>sinBOC_1!C462</f>
        <v>14.321999999999964</v>
      </c>
      <c r="E449" s="40">
        <f>sinBOC_1!G462</f>
        <v>2.24059099453298E-62</v>
      </c>
      <c r="F449" s="35">
        <f t="shared" si="42"/>
        <v>-616.4963741389283</v>
      </c>
      <c r="G449" s="41">
        <f t="shared" si="40"/>
        <v>2.0369009041208906E-62</v>
      </c>
      <c r="H449" s="40">
        <f>sinBOC_2!H460</f>
        <v>2.2432326052139042E-36</v>
      </c>
      <c r="I449" s="36">
        <f t="shared" si="43"/>
        <v>-356.49125691230563</v>
      </c>
      <c r="J449" s="41">
        <f t="shared" si="41"/>
        <v>2.0393023683762773E-37</v>
      </c>
      <c r="K449" s="4"/>
      <c r="L449" s="35">
        <f t="shared" si="46"/>
        <v>2.0393023683762773E-37</v>
      </c>
      <c r="M449" s="36">
        <f t="shared" si="44"/>
        <v>-366.905183763888</v>
      </c>
    </row>
    <row r="450" spans="3:13" ht="12.75">
      <c r="C450" s="2">
        <f>sinBOC_1!B463</f>
        <v>141</v>
      </c>
      <c r="D450" s="26">
        <f>sinBOC_1!C463</f>
        <v>14.424299999999963</v>
      </c>
      <c r="E450" s="40">
        <f>sinBOC_1!G463</f>
        <v>1.1933728478085144E-12</v>
      </c>
      <c r="F450" s="35">
        <f t="shared" si="42"/>
        <v>-119.2322384765589</v>
      </c>
      <c r="G450" s="41">
        <f t="shared" si="40"/>
        <v>1.0848844070986494E-12</v>
      </c>
      <c r="H450" s="40">
        <f>sinBOC_2!H461</f>
        <v>1.7864454285423087E-11</v>
      </c>
      <c r="I450" s="36">
        <f t="shared" si="43"/>
        <v>-107.4801024587348</v>
      </c>
      <c r="J450" s="41">
        <f t="shared" si="41"/>
        <v>1.6240412986748265E-12</v>
      </c>
      <c r="K450" s="4"/>
      <c r="L450" s="35">
        <f t="shared" si="46"/>
        <v>2.7089257057734757E-12</v>
      </c>
      <c r="M450" s="36">
        <f t="shared" si="44"/>
        <v>-115.67202905640536</v>
      </c>
    </row>
    <row r="451" spans="3:13" ht="12.75">
      <c r="C451" s="2">
        <f>sinBOC_1!B464</f>
        <v>142</v>
      </c>
      <c r="D451" s="26">
        <f>sinBOC_1!C464</f>
        <v>14.526599999999963</v>
      </c>
      <c r="E451" s="40">
        <f>sinBOC_1!G464</f>
        <v>1.7915848438044598E-11</v>
      </c>
      <c r="F451" s="35">
        <f t="shared" si="42"/>
        <v>-107.46762620194716</v>
      </c>
      <c r="G451" s="41">
        <f t="shared" si="40"/>
        <v>1.6287134943676907E-11</v>
      </c>
      <c r="H451" s="40">
        <f>sinBOC_2!H462</f>
        <v>7.15681889351765E-11</v>
      </c>
      <c r="I451" s="36">
        <f t="shared" si="43"/>
        <v>-101.45279972661857</v>
      </c>
      <c r="J451" s="41">
        <f t="shared" si="41"/>
        <v>6.506198994106957E-12</v>
      </c>
      <c r="K451" s="4"/>
      <c r="L451" s="35">
        <f t="shared" si="46"/>
        <v>2.2793333937783864E-11</v>
      </c>
      <c r="M451" s="36">
        <f t="shared" si="44"/>
        <v>-106.42192146742144</v>
      </c>
    </row>
    <row r="452" spans="3:13" ht="12.75">
      <c r="C452" s="2">
        <f>sinBOC_1!B465</f>
        <v>143</v>
      </c>
      <c r="D452" s="26">
        <f>sinBOC_1!C465</f>
        <v>14.628899999999962</v>
      </c>
      <c r="E452" s="40">
        <f>sinBOC_1!G465</f>
        <v>8.229995480303051E-11</v>
      </c>
      <c r="F452" s="35">
        <f t="shared" si="42"/>
        <v>-100.84600403290766</v>
      </c>
      <c r="G452" s="41">
        <f t="shared" si="40"/>
        <v>7.481814073002774E-11</v>
      </c>
      <c r="H452" s="40">
        <f>sinBOC_2!H463</f>
        <v>1.4973952760190775E-10</v>
      </c>
      <c r="I452" s="36">
        <f t="shared" si="43"/>
        <v>-98.2466354131756</v>
      </c>
      <c r="J452" s="41">
        <f t="shared" si="41"/>
        <v>1.3612684327446163E-11</v>
      </c>
      <c r="K452" s="4"/>
      <c r="L452" s="35">
        <f t="shared" si="46"/>
        <v>8.843082505747391E-11</v>
      </c>
      <c r="M452" s="36">
        <f t="shared" si="44"/>
        <v>-100.5339632300888</v>
      </c>
    </row>
    <row r="453" spans="3:13" ht="12.75">
      <c r="C453" s="2">
        <f>sinBOC_1!B466</f>
        <v>144</v>
      </c>
      <c r="D453" s="26">
        <f>sinBOC_1!C466</f>
        <v>14.731199999999962</v>
      </c>
      <c r="E453" s="40">
        <f>sinBOC_1!G466</f>
        <v>2.28052254095893E-10</v>
      </c>
      <c r="F453" s="35">
        <f t="shared" si="42"/>
        <v>-96.41965630782964</v>
      </c>
      <c r="G453" s="41">
        <f t="shared" si="40"/>
        <v>2.0732023099626636E-10</v>
      </c>
      <c r="H453" s="40">
        <f>sinBOC_2!H464</f>
        <v>2.2805225409593878E-10</v>
      </c>
      <c r="I453" s="36">
        <f t="shared" si="43"/>
        <v>-96.41965630782877</v>
      </c>
      <c r="J453" s="41">
        <f t="shared" si="41"/>
        <v>2.0732023099630807E-11</v>
      </c>
      <c r="K453" s="4"/>
      <c r="L453" s="35">
        <f t="shared" si="46"/>
        <v>2.2805225409589717E-10</v>
      </c>
      <c r="M453" s="36">
        <f t="shared" si="44"/>
        <v>-96.41965630782956</v>
      </c>
    </row>
    <row r="454" spans="3:13" ht="12.75">
      <c r="C454" s="2">
        <f>sinBOC_1!B467</f>
        <v>145</v>
      </c>
      <c r="D454" s="26">
        <f>sinBOC_1!C467</f>
        <v>14.833499999999962</v>
      </c>
      <c r="E454" s="40">
        <f>sinBOC_1!G467</f>
        <v>4.710734376513332E-10</v>
      </c>
      <c r="F454" s="35">
        <f t="shared" si="42"/>
        <v>-93.26911383570474</v>
      </c>
      <c r="G454" s="41">
        <f t="shared" si="40"/>
        <v>4.2824857968303016E-10</v>
      </c>
      <c r="H454" s="40">
        <f>sinBOC_2!H465</f>
        <v>2.773636621591493E-10</v>
      </c>
      <c r="I454" s="36">
        <f t="shared" si="43"/>
        <v>-95.56950437125344</v>
      </c>
      <c r="J454" s="41">
        <f t="shared" si="41"/>
        <v>2.521487837810449E-11</v>
      </c>
      <c r="K454" s="4"/>
      <c r="L454" s="35">
        <f t="shared" si="46"/>
        <v>4.5346345806113467E-10</v>
      </c>
      <c r="M454" s="36">
        <f t="shared" si="44"/>
        <v>-93.4345770441827</v>
      </c>
    </row>
    <row r="455" spans="3:13" ht="12.75">
      <c r="C455" s="2">
        <f>sinBOC_1!B468</f>
        <v>146</v>
      </c>
      <c r="D455" s="26">
        <f>sinBOC_1!C468</f>
        <v>14.935799999999961</v>
      </c>
      <c r="E455" s="40">
        <f>sinBOC_1!G468</f>
        <v>7.961767277481598E-10</v>
      </c>
      <c r="F455" s="35">
        <f t="shared" si="42"/>
        <v>-90.98990520997421</v>
      </c>
      <c r="G455" s="41">
        <f aca="true" t="shared" si="47" ref="G455:G518">p_1/100*E455</f>
        <v>7.237970252255998E-10</v>
      </c>
      <c r="H455" s="40">
        <f>sinBOC_2!H466</f>
        <v>2.7559414019478135E-10</v>
      </c>
      <c r="I455" s="36">
        <f t="shared" si="43"/>
        <v>-95.59730020828731</v>
      </c>
      <c r="J455" s="41">
        <f aca="true" t="shared" si="48" ref="J455:J518">p_2/100*H455</f>
        <v>2.505401274498013E-11</v>
      </c>
      <c r="K455" s="4"/>
      <c r="L455" s="35">
        <f t="shared" si="46"/>
        <v>7.488510379705799E-10</v>
      </c>
      <c r="M455" s="36">
        <f t="shared" si="44"/>
        <v>-91.2560456390453</v>
      </c>
    </row>
    <row r="456" spans="3:13" ht="12.75">
      <c r="C456" s="2">
        <f>sinBOC_1!B469</f>
        <v>147</v>
      </c>
      <c r="D456" s="26">
        <f>sinBOC_1!C469</f>
        <v>15.038099999999961</v>
      </c>
      <c r="E456" s="40">
        <f>sinBOC_1!G469</f>
        <v>1.1555093899373637E-09</v>
      </c>
      <c r="F456" s="35">
        <f aca="true" t="shared" si="49" ref="F456:F519">LOG10(E456)*10</f>
        <v>-89.37226520992823</v>
      </c>
      <c r="G456" s="41">
        <f t="shared" si="47"/>
        <v>1.0504630817612396E-09</v>
      </c>
      <c r="H456" s="40">
        <f>sinBOC_2!H467</f>
        <v>2.1882807598456464E-10</v>
      </c>
      <c r="I456" s="36">
        <f aca="true" t="shared" si="50" ref="I456:I519">LOG10(H456)*10</f>
        <v>-96.59896958102178</v>
      </c>
      <c r="J456" s="41">
        <f t="shared" si="48"/>
        <v>1.9893461453142247E-11</v>
      </c>
      <c r="K456" s="4"/>
      <c r="L456" s="35">
        <f t="shared" si="46"/>
        <v>1.0703565432143818E-09</v>
      </c>
      <c r="M456" s="36">
        <f aca="true" t="shared" si="51" ref="M456:M519">LOG10(L456)*10</f>
        <v>-89.70471531700053</v>
      </c>
    </row>
    <row r="457" spans="3:13" ht="12.75">
      <c r="C457" s="2">
        <f>sinBOC_1!B470</f>
        <v>148</v>
      </c>
      <c r="D457" s="26">
        <f>sinBOC_1!C470</f>
        <v>15.14039999999996</v>
      </c>
      <c r="E457" s="40">
        <f>sinBOC_1!G470</f>
        <v>1.4797436454024096E-09</v>
      </c>
      <c r="F457" s="35">
        <f t="shared" si="49"/>
        <v>-88.29813516382359</v>
      </c>
      <c r="G457" s="41">
        <f t="shared" si="47"/>
        <v>1.3452214958203723E-09</v>
      </c>
      <c r="H457" s="40">
        <f>sinBOC_2!H468</f>
        <v>1.266524031764887E-10</v>
      </c>
      <c r="I457" s="36">
        <f t="shared" si="50"/>
        <v>-98.9738656523872</v>
      </c>
      <c r="J457" s="41">
        <f t="shared" si="48"/>
        <v>1.1513854834226249E-11</v>
      </c>
      <c r="K457" s="4"/>
      <c r="L457" s="35">
        <f t="shared" si="46"/>
        <v>1.3567353506545985E-09</v>
      </c>
      <c r="M457" s="36">
        <f t="shared" si="51"/>
        <v>-88.67504859016384</v>
      </c>
    </row>
    <row r="458" spans="3:13" ht="12.75">
      <c r="C458" s="2">
        <f>sinBOC_1!B471</f>
        <v>149</v>
      </c>
      <c r="D458" s="26">
        <f>sinBOC_1!C471</f>
        <v>15.24269999999996</v>
      </c>
      <c r="E458" s="40">
        <f>sinBOC_1!G471</f>
        <v>1.6982115240090001E-09</v>
      </c>
      <c r="F458" s="35">
        <f t="shared" si="49"/>
        <v>-87.70008216336748</v>
      </c>
      <c r="G458" s="41">
        <f t="shared" si="47"/>
        <v>1.54382865819E-09</v>
      </c>
      <c r="H458" s="40">
        <f>sinBOC_2!H469</f>
        <v>3.836337486968019E-11</v>
      </c>
      <c r="I458" s="36">
        <f t="shared" si="50"/>
        <v>-104.16083194441723</v>
      </c>
      <c r="J458" s="41">
        <f t="shared" si="48"/>
        <v>3.487579533607291E-12</v>
      </c>
      <c r="K458" s="4"/>
      <c r="L458" s="35">
        <f t="shared" si="46"/>
        <v>1.5473162377236074E-09</v>
      </c>
      <c r="M458" s="36">
        <f t="shared" si="51"/>
        <v>-88.10420916900055</v>
      </c>
    </row>
    <row r="459" spans="3:13" ht="12.75">
      <c r="C459" s="2">
        <f>sinBOC_1!B472</f>
        <v>150</v>
      </c>
      <c r="D459" s="26">
        <f>sinBOC_1!C472</f>
        <v>15.34499999999996</v>
      </c>
      <c r="E459" s="40">
        <f>sinBOC_1!G472</f>
        <v>1.7607678269549393E-09</v>
      </c>
      <c r="F459" s="35">
        <f t="shared" si="49"/>
        <v>-87.54297905883826</v>
      </c>
      <c r="G459" s="41">
        <f t="shared" si="47"/>
        <v>1.6006980245044901E-09</v>
      </c>
      <c r="H459" s="40">
        <f>sinBOC_2!H470</f>
        <v>6.241656600157621E-36</v>
      </c>
      <c r="I459" s="36">
        <f t="shared" si="50"/>
        <v>-352.0470012877531</v>
      </c>
      <c r="J459" s="41">
        <f t="shared" si="48"/>
        <v>5.6742332728705665E-37</v>
      </c>
      <c r="K459" s="4"/>
      <c r="L459" s="35">
        <f t="shared" si="46"/>
        <v>1.6006980245044901E-09</v>
      </c>
      <c r="M459" s="36">
        <f t="shared" si="51"/>
        <v>-87.95690591042052</v>
      </c>
    </row>
    <row r="460" spans="3:13" ht="12.75">
      <c r="C460" s="2">
        <f>sinBOC_1!B473</f>
        <v>151</v>
      </c>
      <c r="D460" s="26">
        <f>sinBOC_1!C473</f>
        <v>15.44729999999996</v>
      </c>
      <c r="E460" s="40">
        <f>sinBOC_1!G473</f>
        <v>1.653523707053491E-09</v>
      </c>
      <c r="F460" s="35">
        <f t="shared" si="49"/>
        <v>-87.81589574098506</v>
      </c>
      <c r="G460" s="41">
        <f t="shared" si="47"/>
        <v>1.5032033700486281E-09</v>
      </c>
      <c r="H460" s="40">
        <f>sinBOC_2!H471</f>
        <v>4.606122259396145E-11</v>
      </c>
      <c r="I460" s="36">
        <f t="shared" si="50"/>
        <v>-103.36664538825885</v>
      </c>
      <c r="J460" s="41">
        <f t="shared" si="48"/>
        <v>4.187383872178315E-12</v>
      </c>
      <c r="K460" s="4"/>
      <c r="L460" s="35">
        <f t="shared" si="46"/>
        <v>1.5073907539208065E-09</v>
      </c>
      <c r="M460" s="36">
        <f t="shared" si="51"/>
        <v>-88.21774152944744</v>
      </c>
    </row>
    <row r="461" spans="3:13" ht="12.75">
      <c r="C461" s="2">
        <f>sinBOC_1!B474</f>
        <v>152</v>
      </c>
      <c r="D461" s="26">
        <f>sinBOC_1!C474</f>
        <v>15.549599999999959</v>
      </c>
      <c r="E461" s="40">
        <f>sinBOC_1!G474</f>
        <v>1.4028871541248009E-09</v>
      </c>
      <c r="F461" s="35">
        <f t="shared" si="49"/>
        <v>-88.52977261481922</v>
      </c>
      <c r="G461" s="41">
        <f t="shared" si="47"/>
        <v>1.2753519582952734E-09</v>
      </c>
      <c r="H461" s="40">
        <f>sinBOC_2!H472</f>
        <v>1.8268375993931928E-10</v>
      </c>
      <c r="I461" s="36">
        <f t="shared" si="50"/>
        <v>-97.38300058461499</v>
      </c>
      <c r="J461" s="41">
        <f t="shared" si="48"/>
        <v>1.6607614539938122E-11</v>
      </c>
      <c r="K461" s="4"/>
      <c r="L461" s="35">
        <f t="shared" si="46"/>
        <v>1.2919595728352115E-09</v>
      </c>
      <c r="M461" s="36">
        <f t="shared" si="51"/>
        <v>-88.88751075790842</v>
      </c>
    </row>
    <row r="462" spans="3:13" ht="12.75">
      <c r="C462" s="2">
        <f>sinBOC_1!B475</f>
        <v>153</v>
      </c>
      <c r="D462" s="26">
        <f>sinBOC_1!C475</f>
        <v>15.651899999999959</v>
      </c>
      <c r="E462" s="40">
        <f>sinBOC_1!G475</f>
        <v>1.0666582257748184E-09</v>
      </c>
      <c r="F462" s="35">
        <f t="shared" si="49"/>
        <v>-89.7197471313156</v>
      </c>
      <c r="G462" s="41">
        <f t="shared" si="47"/>
        <v>9.696892961589258E-10</v>
      </c>
      <c r="H462" s="40">
        <f>sinBOC_2!H473</f>
        <v>3.796288830196713E-10</v>
      </c>
      <c r="I462" s="36">
        <f t="shared" si="50"/>
        <v>-94.20640752886278</v>
      </c>
      <c r="J462" s="41">
        <f t="shared" si="48"/>
        <v>3.451171663815195E-11</v>
      </c>
      <c r="K462" s="4"/>
      <c r="L462" s="35">
        <f t="shared" si="46"/>
        <v>1.0042010127970778E-09</v>
      </c>
      <c r="M462" s="36">
        <f t="shared" si="51"/>
        <v>-89.98179344949364</v>
      </c>
    </row>
    <row r="463" spans="3:13" ht="12.75">
      <c r="C463" s="2">
        <f>sinBOC_1!B476</f>
        <v>154</v>
      </c>
      <c r="D463" s="26">
        <f>sinBOC_1!C476</f>
        <v>15.754199999999958</v>
      </c>
      <c r="E463" s="40">
        <f>sinBOC_1!G476</f>
        <v>7.15605630320704E-10</v>
      </c>
      <c r="F463" s="35">
        <f t="shared" si="49"/>
        <v>-91.45326251101321</v>
      </c>
      <c r="G463" s="41">
        <f t="shared" si="47"/>
        <v>6.505505730188218E-10</v>
      </c>
      <c r="H463" s="40">
        <f>sinBOC_2!H474</f>
        <v>5.760463266750518E-10</v>
      </c>
      <c r="I463" s="36">
        <f t="shared" si="50"/>
        <v>-92.39542588433908</v>
      </c>
      <c r="J463" s="41">
        <f t="shared" si="48"/>
        <v>5.236784787955018E-11</v>
      </c>
      <c r="K463" s="4"/>
      <c r="L463" s="35">
        <f t="shared" si="46"/>
        <v>7.029184208983719E-10</v>
      </c>
      <c r="M463" s="36">
        <f t="shared" si="51"/>
        <v>-91.53095075278215</v>
      </c>
    </row>
    <row r="464" spans="3:13" ht="12.75">
      <c r="C464" s="2">
        <f>sinBOC_1!B477</f>
        <v>155</v>
      </c>
      <c r="D464" s="26">
        <f>sinBOC_1!C477</f>
        <v>15.856499999999958</v>
      </c>
      <c r="E464" s="40">
        <f>sinBOC_1!G477</f>
        <v>4.1225053180537533E-10</v>
      </c>
      <c r="F464" s="35">
        <f t="shared" si="49"/>
        <v>-93.84838775440895</v>
      </c>
      <c r="G464" s="41">
        <f t="shared" si="47"/>
        <v>3.747732107321594E-10</v>
      </c>
      <c r="H464" s="40">
        <f>sinBOC_2!H475</f>
        <v>7.001648077450538E-10</v>
      </c>
      <c r="I464" s="36">
        <f t="shared" si="50"/>
        <v>-91.54799721886077</v>
      </c>
      <c r="J464" s="41">
        <f t="shared" si="48"/>
        <v>6.365134615864127E-11</v>
      </c>
      <c r="K464" s="4"/>
      <c r="L464" s="35">
        <f t="shared" si="46"/>
        <v>4.3842455689080067E-10</v>
      </c>
      <c r="M464" s="36">
        <f t="shared" si="51"/>
        <v>-93.58105128283994</v>
      </c>
    </row>
    <row r="465" spans="3:13" ht="12.75">
      <c r="C465" s="2">
        <f>sinBOC_1!B478</f>
        <v>156</v>
      </c>
      <c r="D465" s="26">
        <f>sinBOC_1!C478</f>
        <v>15.958799999999957</v>
      </c>
      <c r="E465" s="40">
        <f>sinBOC_1!G478</f>
        <v>1.9431671354929442E-10</v>
      </c>
      <c r="F465" s="35">
        <f t="shared" si="49"/>
        <v>-97.11489843301095</v>
      </c>
      <c r="G465" s="41">
        <f t="shared" si="47"/>
        <v>1.7665155777208583E-10</v>
      </c>
      <c r="H465" s="40">
        <f>sinBOC_2!H476</f>
        <v>6.973743889169693E-10</v>
      </c>
      <c r="I465" s="36">
        <f t="shared" si="50"/>
        <v>-91.56534006137379</v>
      </c>
      <c r="J465" s="41">
        <f t="shared" si="48"/>
        <v>6.33976717197245E-11</v>
      </c>
      <c r="K465" s="4"/>
      <c r="L465" s="35">
        <f t="shared" si="46"/>
        <v>2.400492294918103E-10</v>
      </c>
      <c r="M465" s="36">
        <f t="shared" si="51"/>
        <v>-96.196996836877</v>
      </c>
    </row>
    <row r="466" spans="3:13" ht="12.75">
      <c r="C466" s="2">
        <f>sinBOC_1!B479</f>
        <v>157</v>
      </c>
      <c r="D466" s="26">
        <f>sinBOC_1!C479</f>
        <v>16.061099999999957</v>
      </c>
      <c r="E466" s="40">
        <f>sinBOC_1!G479</f>
        <v>6.827667555555158E-11</v>
      </c>
      <c r="F466" s="35">
        <f t="shared" si="49"/>
        <v>-101.65727633178692</v>
      </c>
      <c r="G466" s="41">
        <f t="shared" si="47"/>
        <v>6.206970505050143E-11</v>
      </c>
      <c r="H466" s="40">
        <f>sinBOC_2!H477</f>
        <v>5.567650709833988E-10</v>
      </c>
      <c r="I466" s="36">
        <f t="shared" si="50"/>
        <v>-92.54328018287924</v>
      </c>
      <c r="J466" s="41">
        <f t="shared" si="48"/>
        <v>5.0615006453036276E-11</v>
      </c>
      <c r="K466" s="4"/>
      <c r="L466" s="35">
        <f t="shared" si="46"/>
        <v>1.1268471150353771E-10</v>
      </c>
      <c r="M466" s="36">
        <f t="shared" si="51"/>
        <v>-99.4813500285408</v>
      </c>
    </row>
    <row r="467" spans="3:13" ht="12.75">
      <c r="C467" s="2">
        <f>sinBOC_1!B480</f>
        <v>158</v>
      </c>
      <c r="D467" s="26">
        <f>sinBOC_1!C480</f>
        <v>16.163399999999957</v>
      </c>
      <c r="E467" s="40">
        <f>sinBOC_1!G480</f>
        <v>1.4471045021041367E-11</v>
      </c>
      <c r="F467" s="35">
        <f t="shared" si="49"/>
        <v>-108.3950010533679</v>
      </c>
      <c r="G467" s="41">
        <f t="shared" si="47"/>
        <v>1.315549547367397E-11</v>
      </c>
      <c r="H467" s="40">
        <f>sinBOC_2!H478</f>
        <v>3.2502225040161503E-10</v>
      </c>
      <c r="I467" s="36">
        <f t="shared" si="50"/>
        <v>-94.8808690703383</v>
      </c>
      <c r="J467" s="41">
        <f t="shared" si="48"/>
        <v>2.954747730923774E-11</v>
      </c>
      <c r="K467" s="4"/>
      <c r="L467" s="35">
        <f t="shared" si="46"/>
        <v>4.2702972782911704E-11</v>
      </c>
      <c r="M467" s="36">
        <f t="shared" si="51"/>
        <v>-103.69541890354965</v>
      </c>
    </row>
    <row r="468" spans="3:13" ht="12.75">
      <c r="C468" s="2">
        <f>sinBOC_1!B481</f>
        <v>159</v>
      </c>
      <c r="D468" s="26">
        <f>sinBOC_1!C481</f>
        <v>16.265699999999956</v>
      </c>
      <c r="E468" s="40">
        <f>sinBOC_1!G481</f>
        <v>9.384694271332051E-13</v>
      </c>
      <c r="F468" s="35">
        <f t="shared" si="49"/>
        <v>-120.27579870984688</v>
      </c>
      <c r="G468" s="41">
        <f t="shared" si="47"/>
        <v>8.5315402466655E-13</v>
      </c>
      <c r="H468" s="40">
        <f>sinBOC_2!H479</f>
        <v>9.962227841664922E-11</v>
      </c>
      <c r="I468" s="36">
        <f t="shared" si="50"/>
        <v>-100.01643529934866</v>
      </c>
      <c r="J468" s="41">
        <f t="shared" si="48"/>
        <v>9.056570765149933E-12</v>
      </c>
      <c r="K468" s="4"/>
      <c r="L468" s="35">
        <f t="shared" si="46"/>
        <v>9.909724789816483E-12</v>
      </c>
      <c r="M468" s="36">
        <f t="shared" si="51"/>
        <v>-110.03938406455563</v>
      </c>
    </row>
    <row r="469" spans="3:13" ht="12.75">
      <c r="C469" s="2">
        <f>sinBOC_1!B482</f>
        <v>160</v>
      </c>
      <c r="D469" s="26">
        <f>sinBOC_1!C482</f>
        <v>16.367999999999956</v>
      </c>
      <c r="E469" s="40">
        <f>sinBOC_1!G482</f>
        <v>2.750417145665398E-62</v>
      </c>
      <c r="F469" s="35">
        <f t="shared" si="49"/>
        <v>-615.6060143332548</v>
      </c>
      <c r="G469" s="41">
        <f t="shared" si="47"/>
        <v>2.50037922333218E-62</v>
      </c>
      <c r="H469" s="40">
        <f>sinBOC_2!H480</f>
        <v>1.957234495893592E-35</v>
      </c>
      <c r="I469" s="36">
        <f t="shared" si="50"/>
        <v>-347.08357138485263</v>
      </c>
      <c r="J469" s="41">
        <f t="shared" si="48"/>
        <v>1.7793040871759932E-36</v>
      </c>
      <c r="K469" s="4"/>
      <c r="L469" s="35">
        <f t="shared" si="46"/>
        <v>1.7793040871759932E-36</v>
      </c>
      <c r="M469" s="36">
        <f t="shared" si="51"/>
        <v>-357.4974982364348</v>
      </c>
    </row>
    <row r="470" spans="3:13" ht="12.75">
      <c r="C470" s="2">
        <f>sinBOC_1!B483</f>
        <v>161</v>
      </c>
      <c r="D470" s="26">
        <f>sinBOC_1!C483</f>
        <v>16.470299999999956</v>
      </c>
      <c r="E470" s="40">
        <f>sinBOC_1!G483</f>
        <v>9.152982364598056E-13</v>
      </c>
      <c r="F470" s="35">
        <f t="shared" si="49"/>
        <v>-120.38437374408949</v>
      </c>
      <c r="G470" s="41">
        <f t="shared" si="47"/>
        <v>8.320893058725505E-13</v>
      </c>
      <c r="H470" s="40">
        <f>sinBOC_2!H481</f>
        <v>1.2376812281880886E-10</v>
      </c>
      <c r="I470" s="36">
        <f t="shared" si="50"/>
        <v>-99.07391195918066</v>
      </c>
      <c r="J470" s="41">
        <f t="shared" si="48"/>
        <v>1.1251647528982628E-11</v>
      </c>
      <c r="K470" s="4"/>
      <c r="L470" s="35">
        <f t="shared" si="46"/>
        <v>1.2083736834855178E-11</v>
      </c>
      <c r="M470" s="36">
        <f t="shared" si="51"/>
        <v>-109.17798741559528</v>
      </c>
    </row>
    <row r="471" spans="3:13" ht="12.75">
      <c r="C471" s="2">
        <f>sinBOC_1!B484</f>
        <v>162</v>
      </c>
      <c r="D471" s="26">
        <f>sinBOC_1!C484</f>
        <v>16.572599999999955</v>
      </c>
      <c r="E471" s="40">
        <f>sinBOC_1!G484</f>
        <v>1.3765247976858842E-11</v>
      </c>
      <c r="F471" s="35">
        <f t="shared" si="49"/>
        <v>-108.61215960513923</v>
      </c>
      <c r="G471" s="41">
        <f t="shared" si="47"/>
        <v>1.2513861797144402E-11</v>
      </c>
      <c r="H471" s="40">
        <f>sinBOC_2!H482</f>
        <v>5.022271664335024E-10</v>
      </c>
      <c r="I471" s="36">
        <f t="shared" si="50"/>
        <v>-92.99099799163791</v>
      </c>
      <c r="J471" s="41">
        <f t="shared" si="48"/>
        <v>4.565701513031841E-11</v>
      </c>
      <c r="K471" s="4"/>
      <c r="L471" s="35">
        <f t="shared" si="46"/>
        <v>5.817087692746281E-11</v>
      </c>
      <c r="M471" s="36">
        <f t="shared" si="51"/>
        <v>-102.35294389151821</v>
      </c>
    </row>
    <row r="472" spans="3:13" ht="12.75">
      <c r="C472" s="2">
        <f>sinBOC_1!B485</f>
        <v>163</v>
      </c>
      <c r="D472" s="26">
        <f>sinBOC_1!C485</f>
        <v>16.674899999999955</v>
      </c>
      <c r="E472" s="40">
        <f>sinBOC_1!G485</f>
        <v>6.334268417204545E-11</v>
      </c>
      <c r="F472" s="35">
        <f t="shared" si="49"/>
        <v>-101.98303537168583</v>
      </c>
      <c r="G472" s="41">
        <f t="shared" si="47"/>
        <v>5.758425833822313E-11</v>
      </c>
      <c r="H472" s="40">
        <f>sinBOC_2!H483</f>
        <v>1.0724387501520874E-09</v>
      </c>
      <c r="I472" s="36">
        <f t="shared" si="50"/>
        <v>-89.69627502155419</v>
      </c>
      <c r="J472" s="41">
        <f t="shared" si="48"/>
        <v>9.749443183200797E-11</v>
      </c>
      <c r="K472" s="4"/>
      <c r="L472" s="35">
        <f t="shared" si="46"/>
        <v>1.550786901702311E-10</v>
      </c>
      <c r="M472" s="36">
        <f t="shared" si="51"/>
        <v>-98.09447875798972</v>
      </c>
    </row>
    <row r="473" spans="3:13" ht="12.75">
      <c r="C473" s="2">
        <f>sinBOC_1!B486</f>
        <v>164</v>
      </c>
      <c r="D473" s="26">
        <f>sinBOC_1!C486</f>
        <v>16.777199999999954</v>
      </c>
      <c r="E473" s="40">
        <f>sinBOC_1!G486</f>
        <v>1.758213690114574E-10</v>
      </c>
      <c r="F473" s="35">
        <f t="shared" si="49"/>
        <v>-97.54928342687887</v>
      </c>
      <c r="G473" s="41">
        <f t="shared" si="47"/>
        <v>1.59837608192234E-10</v>
      </c>
      <c r="H473" s="40">
        <f>sinBOC_2!H484</f>
        <v>1.680286356696593E-09</v>
      </c>
      <c r="I473" s="36">
        <f t="shared" si="50"/>
        <v>-87.74616698907758</v>
      </c>
      <c r="J473" s="41">
        <f t="shared" si="48"/>
        <v>1.5275330515423576E-10</v>
      </c>
      <c r="K473" s="4"/>
      <c r="L473" s="35">
        <f t="shared" si="46"/>
        <v>3.125909133464698E-10</v>
      </c>
      <c r="M473" s="36">
        <f t="shared" si="51"/>
        <v>-95.05023650567772</v>
      </c>
    </row>
    <row r="474" spans="3:13" ht="12.75">
      <c r="C474" s="2">
        <f>sinBOC_1!B487</f>
        <v>165</v>
      </c>
      <c r="D474" s="26">
        <f>sinBOC_1!C487</f>
        <v>16.879499999999954</v>
      </c>
      <c r="E474" s="40">
        <f>sinBOC_1!G487</f>
        <v>3.6379500556910414E-10</v>
      </c>
      <c r="F474" s="35">
        <f t="shared" si="49"/>
        <v>-94.39143267528354</v>
      </c>
      <c r="G474" s="41">
        <f t="shared" si="47"/>
        <v>3.307227323355492E-10</v>
      </c>
      <c r="H474" s="40">
        <f>sinBOC_2!H485</f>
        <v>2.1203526783065855E-09</v>
      </c>
      <c r="I474" s="36">
        <f t="shared" si="50"/>
        <v>-86.73591896852543</v>
      </c>
      <c r="J474" s="41">
        <f t="shared" si="48"/>
        <v>1.9275933439150785E-10</v>
      </c>
      <c r="K474" s="4"/>
      <c r="L474" s="35">
        <f t="shared" si="46"/>
        <v>5.234820667270571E-10</v>
      </c>
      <c r="M474" s="36">
        <f t="shared" si="51"/>
        <v>-92.810981916449</v>
      </c>
    </row>
    <row r="475" spans="3:13" ht="12.75">
      <c r="C475" s="2">
        <f>sinBOC_1!B488</f>
        <v>166</v>
      </c>
      <c r="D475" s="26">
        <f>sinBOC_1!C488</f>
        <v>16.981799999999954</v>
      </c>
      <c r="E475" s="40">
        <f>sinBOC_1!G488</f>
        <v>6.158841315386574E-10</v>
      </c>
      <c r="F475" s="35">
        <f t="shared" si="49"/>
        <v>-92.10500985508672</v>
      </c>
      <c r="G475" s="41">
        <f t="shared" si="47"/>
        <v>5.598946650351431E-10</v>
      </c>
      <c r="H475" s="40">
        <f>sinBOC_2!H486</f>
        <v>2.2063085482343296E-09</v>
      </c>
      <c r="I475" s="36">
        <f t="shared" si="50"/>
        <v>-86.56333752355823</v>
      </c>
      <c r="J475" s="41">
        <f t="shared" si="48"/>
        <v>2.0057350438493911E-10</v>
      </c>
      <c r="K475" s="4"/>
      <c r="L475" s="35">
        <f t="shared" si="46"/>
        <v>7.604681694200822E-10</v>
      </c>
      <c r="M475" s="36">
        <f t="shared" si="51"/>
        <v>-91.18918959302658</v>
      </c>
    </row>
    <row r="476" spans="3:13" ht="12.75">
      <c r="C476" s="2">
        <f>sinBOC_1!B489</f>
        <v>167</v>
      </c>
      <c r="D476" s="26">
        <f>sinBOC_1!C489</f>
        <v>17.084099999999953</v>
      </c>
      <c r="E476" s="40">
        <f>sinBOC_1!G489</f>
        <v>8.953136507998048E-10</v>
      </c>
      <c r="F476" s="35">
        <f t="shared" si="49"/>
        <v>-90.48024793791649</v>
      </c>
      <c r="G476" s="41">
        <f t="shared" si="47"/>
        <v>8.139215007270953E-10</v>
      </c>
      <c r="H476" s="40">
        <f>sinBOC_2!H487</f>
        <v>1.8535724165836165E-09</v>
      </c>
      <c r="I476" s="36">
        <f t="shared" si="50"/>
        <v>-87.31990442001131</v>
      </c>
      <c r="J476" s="41">
        <f t="shared" si="48"/>
        <v>1.6850658332578337E-10</v>
      </c>
      <c r="K476" s="4"/>
      <c r="L476" s="35">
        <f aca="true" t="shared" si="52" ref="L476:L539">G476+J476</f>
        <v>9.824280840528785E-10</v>
      </c>
      <c r="M476" s="36">
        <f t="shared" si="51"/>
        <v>-90.07699231122632</v>
      </c>
    </row>
    <row r="477" spans="3:13" ht="12.75">
      <c r="C477" s="2">
        <f>sinBOC_1!B490</f>
        <v>168</v>
      </c>
      <c r="D477" s="26">
        <f>sinBOC_1!C490</f>
        <v>17.186399999999953</v>
      </c>
      <c r="E477" s="40">
        <f>sinBOC_1!G490</f>
        <v>1.1483951533763393E-09</v>
      </c>
      <c r="F477" s="35">
        <f t="shared" si="49"/>
        <v>-89.39908649044177</v>
      </c>
      <c r="G477" s="41">
        <f t="shared" si="47"/>
        <v>1.0439955939784903E-09</v>
      </c>
      <c r="H477" s="40">
        <f>sinBOC_2!H488</f>
        <v>1.1483951533768037E-09</v>
      </c>
      <c r="I477" s="36">
        <f t="shared" si="50"/>
        <v>-89.39908649044001</v>
      </c>
      <c r="J477" s="41">
        <f t="shared" si="48"/>
        <v>1.0439955939789129E-10</v>
      </c>
      <c r="K477" s="4"/>
      <c r="L477" s="35">
        <f t="shared" si="52"/>
        <v>1.1483951533763817E-09</v>
      </c>
      <c r="M477" s="36">
        <f t="shared" si="51"/>
        <v>-89.39908649044162</v>
      </c>
    </row>
    <row r="478" spans="3:13" ht="12.75">
      <c r="C478" s="2">
        <f>sinBOC_1!B491</f>
        <v>169</v>
      </c>
      <c r="D478" s="26">
        <f>sinBOC_1!C491</f>
        <v>17.288699999999952</v>
      </c>
      <c r="E478" s="40">
        <f>sinBOC_1!G491</f>
        <v>1.3200516103961185E-09</v>
      </c>
      <c r="F478" s="35">
        <f t="shared" si="49"/>
        <v>-88.7940908873955</v>
      </c>
      <c r="G478" s="41">
        <f t="shared" si="47"/>
        <v>1.200046918541926E-09</v>
      </c>
      <c r="H478" s="40">
        <f>sinBOC_2!H489</f>
        <v>3.7740379176797674E-10</v>
      </c>
      <c r="I478" s="36">
        <f t="shared" si="50"/>
        <v>-94.23193740801621</v>
      </c>
      <c r="J478" s="41">
        <f t="shared" si="48"/>
        <v>3.4309435615270626E-11</v>
      </c>
      <c r="K478" s="4"/>
      <c r="L478" s="35">
        <f t="shared" si="52"/>
        <v>1.2343563541571967E-09</v>
      </c>
      <c r="M478" s="36">
        <f t="shared" si="51"/>
        <v>-89.08559442975209</v>
      </c>
    </row>
    <row r="479" spans="3:13" ht="12.75">
      <c r="C479" s="2">
        <f>sinBOC_1!B492</f>
        <v>170</v>
      </c>
      <c r="D479" s="26">
        <f>sinBOC_1!C492</f>
        <v>17.390999999999952</v>
      </c>
      <c r="E479" s="40">
        <f>sinBOC_1!G492</f>
        <v>1.3708400036846421E-09</v>
      </c>
      <c r="F479" s="35">
        <f t="shared" si="49"/>
        <v>-88.63013230529012</v>
      </c>
      <c r="G479" s="41">
        <f t="shared" si="47"/>
        <v>1.2462181851678564E-09</v>
      </c>
      <c r="H479" s="40">
        <f>sinBOC_2!H490</f>
        <v>1.0419374705627723E-34</v>
      </c>
      <c r="I479" s="36">
        <f t="shared" si="50"/>
        <v>-339.8215834342074</v>
      </c>
      <c r="J479" s="41">
        <f t="shared" si="48"/>
        <v>9.472158823297934E-36</v>
      </c>
      <c r="K479" s="4"/>
      <c r="L479" s="35">
        <f t="shared" si="52"/>
        <v>1.2462181851678564E-09</v>
      </c>
      <c r="M479" s="36">
        <f t="shared" si="51"/>
        <v>-89.04405915687235</v>
      </c>
    </row>
    <row r="480" spans="3:13" ht="12.75">
      <c r="C480" s="2">
        <f>sinBOC_1!B493</f>
        <v>171</v>
      </c>
      <c r="D480" s="26">
        <f>sinBOC_1!C493</f>
        <v>17.49329999999995</v>
      </c>
      <c r="E480" s="40">
        <f>sinBOC_1!G493</f>
        <v>1.2893537855930708E-09</v>
      </c>
      <c r="F480" s="35">
        <f t="shared" si="49"/>
        <v>-88.89627900296472</v>
      </c>
      <c r="G480" s="41">
        <f t="shared" si="47"/>
        <v>1.1721398050846097E-09</v>
      </c>
      <c r="H480" s="40">
        <f>sinBOC_2!H491</f>
        <v>5.611638071849933E-10</v>
      </c>
      <c r="I480" s="36">
        <f t="shared" si="50"/>
        <v>-92.50910346992781</v>
      </c>
      <c r="J480" s="41">
        <f t="shared" si="48"/>
        <v>5.101489156227214E-11</v>
      </c>
      <c r="K480" s="4"/>
      <c r="L480" s="35">
        <f t="shared" si="52"/>
        <v>1.2231546966468818E-09</v>
      </c>
      <c r="M480" s="36">
        <f t="shared" si="51"/>
        <v>-89.12518612749946</v>
      </c>
    </row>
    <row r="481" spans="3:13" ht="12.75">
      <c r="C481" s="2">
        <f>sinBOC_1!B494</f>
        <v>172</v>
      </c>
      <c r="D481" s="26">
        <f>sinBOC_1!C494</f>
        <v>17.59559999999995</v>
      </c>
      <c r="E481" s="40">
        <f>sinBOC_1!G494</f>
        <v>1.095602515173738E-09</v>
      </c>
      <c r="F481" s="35">
        <f t="shared" si="49"/>
        <v>-89.60346979407468</v>
      </c>
      <c r="G481" s="41">
        <f t="shared" si="47"/>
        <v>9.9600228652158E-10</v>
      </c>
      <c r="H481" s="40">
        <f>sinBOC_2!H492</f>
        <v>2.5600949039327205E-09</v>
      </c>
      <c r="I481" s="36">
        <f t="shared" si="50"/>
        <v>-85.9174393488724</v>
      </c>
      <c r="J481" s="41">
        <f t="shared" si="48"/>
        <v>2.3273590035752013E-10</v>
      </c>
      <c r="K481" s="4"/>
      <c r="L481" s="35">
        <f t="shared" si="52"/>
        <v>1.2287381868791001E-09</v>
      </c>
      <c r="M481" s="36">
        <f t="shared" si="51"/>
        <v>-89.10540644458186</v>
      </c>
    </row>
    <row r="482" spans="3:13" ht="12.75">
      <c r="C482" s="2">
        <f>sinBOC_1!B495</f>
        <v>173</v>
      </c>
      <c r="D482" s="26">
        <f>sinBOC_1!C495</f>
        <v>17.69789999999995</v>
      </c>
      <c r="E482" s="40">
        <f>sinBOC_1!G495</f>
        <v>8.342878949234282E-10</v>
      </c>
      <c r="F482" s="35">
        <f t="shared" si="49"/>
        <v>-90.78684057753944</v>
      </c>
      <c r="G482" s="41">
        <f t="shared" si="47"/>
        <v>7.584435408394801E-10</v>
      </c>
      <c r="H482" s="40">
        <f>sinBOC_2!H493</f>
        <v>6.3054177117996595E-09</v>
      </c>
      <c r="I482" s="36">
        <f t="shared" si="50"/>
        <v>-82.00286137652263</v>
      </c>
      <c r="J482" s="41">
        <f t="shared" si="48"/>
        <v>5.732197919817874E-10</v>
      </c>
      <c r="K482" s="4"/>
      <c r="L482" s="35">
        <f t="shared" si="52"/>
        <v>1.3316633328212675E-09</v>
      </c>
      <c r="M482" s="36">
        <f t="shared" si="51"/>
        <v>-88.75605558333086</v>
      </c>
    </row>
    <row r="483" spans="3:13" ht="12.75">
      <c r="C483" s="2">
        <f>sinBOC_1!B496</f>
        <v>174</v>
      </c>
      <c r="D483" s="26">
        <f>sinBOC_1!C496</f>
        <v>17.80019999999995</v>
      </c>
      <c r="E483" s="40">
        <f>sinBOC_1!G496</f>
        <v>5.605530165374012E-10</v>
      </c>
      <c r="F483" s="35">
        <f t="shared" si="49"/>
        <v>-92.51383305993579</v>
      </c>
      <c r="G483" s="41">
        <f t="shared" si="47"/>
        <v>5.095936513976374E-10</v>
      </c>
      <c r="H483" s="40">
        <f>sinBOC_2!H494</f>
        <v>1.1795429163833897E-08</v>
      </c>
      <c r="I483" s="36">
        <f t="shared" si="50"/>
        <v>-79.2828625315955</v>
      </c>
      <c r="J483" s="41">
        <f t="shared" si="48"/>
        <v>1.0723117421667182E-09</v>
      </c>
      <c r="K483" s="4"/>
      <c r="L483" s="35">
        <f t="shared" si="52"/>
        <v>1.5819053935643555E-09</v>
      </c>
      <c r="M483" s="36">
        <f t="shared" si="51"/>
        <v>-88.00819493203413</v>
      </c>
    </row>
    <row r="484" spans="3:13" ht="12.75">
      <c r="C484" s="2">
        <f>sinBOC_1!B497</f>
        <v>175</v>
      </c>
      <c r="D484" s="26">
        <f>sinBOC_1!C497</f>
        <v>17.90249999999995</v>
      </c>
      <c r="E484" s="40">
        <f>sinBOC_1!G497</f>
        <v>3.2340633556324675E-10</v>
      </c>
      <c r="F484" s="35">
        <f t="shared" si="49"/>
        <v>-94.90251476472886</v>
      </c>
      <c r="G484" s="41">
        <f t="shared" si="47"/>
        <v>2.940057596029516E-10</v>
      </c>
      <c r="H484" s="40">
        <f>sinBOC_2!H495</f>
        <v>1.865908394031024E-08</v>
      </c>
      <c r="I484" s="36">
        <f t="shared" si="50"/>
        <v>-77.29109681566695</v>
      </c>
      <c r="J484" s="41">
        <f t="shared" si="48"/>
        <v>1.6962803582100223E-09</v>
      </c>
      <c r="K484" s="4"/>
      <c r="L484" s="35">
        <f t="shared" si="52"/>
        <v>1.990286117812974E-09</v>
      </c>
      <c r="M484" s="36">
        <f t="shared" si="51"/>
        <v>-87.01084486175553</v>
      </c>
    </row>
    <row r="485" spans="3:13" ht="12.75">
      <c r="C485" s="2">
        <f>sinBOC_1!B498</f>
        <v>176</v>
      </c>
      <c r="D485" s="26">
        <f>sinBOC_1!C498</f>
        <v>18.00479999999995</v>
      </c>
      <c r="E485" s="40">
        <f>sinBOC_1!G498</f>
        <v>1.5266307918827196E-10</v>
      </c>
      <c r="F485" s="35">
        <f t="shared" si="49"/>
        <v>-98.16265982220445</v>
      </c>
      <c r="G485" s="41">
        <f t="shared" si="47"/>
        <v>1.387846174438836E-10</v>
      </c>
      <c r="H485" s="40">
        <f>sinBOC_2!H496</f>
        <v>2.618011217506718E-08</v>
      </c>
      <c r="I485" s="36">
        <f t="shared" si="50"/>
        <v>-75.8202849694079</v>
      </c>
      <c r="J485" s="41">
        <f t="shared" si="48"/>
        <v>2.3800101977333808E-09</v>
      </c>
      <c r="K485" s="4"/>
      <c r="L485" s="35">
        <f t="shared" si="52"/>
        <v>2.5187948151772646E-09</v>
      </c>
      <c r="M485" s="36">
        <f t="shared" si="51"/>
        <v>-85.98807209344176</v>
      </c>
    </row>
    <row r="486" spans="3:13" ht="12.75">
      <c r="C486" s="2">
        <f>sinBOC_1!B499</f>
        <v>177</v>
      </c>
      <c r="D486" s="26">
        <f>sinBOC_1!C499</f>
        <v>18.10709999999995</v>
      </c>
      <c r="E486" s="40">
        <f>sinBOC_1!G499</f>
        <v>5.3718656062080954E-11</v>
      </c>
      <c r="F486" s="35">
        <f t="shared" si="49"/>
        <v>-102.69874861083801</v>
      </c>
      <c r="G486" s="41">
        <f t="shared" si="47"/>
        <v>4.883514187461905E-11</v>
      </c>
      <c r="H486" s="40">
        <f>sinBOC_2!H497</f>
        <v>3.340604602370651E-08</v>
      </c>
      <c r="I486" s="36">
        <f t="shared" si="50"/>
        <v>-74.76174924891832</v>
      </c>
      <c r="J486" s="41">
        <f t="shared" si="48"/>
        <v>3.036913274882411E-09</v>
      </c>
      <c r="K486" s="4"/>
      <c r="L486" s="35">
        <f t="shared" si="52"/>
        <v>3.08574841675703E-09</v>
      </c>
      <c r="M486" s="36">
        <f t="shared" si="51"/>
        <v>-85.10639485164675</v>
      </c>
    </row>
    <row r="487" spans="3:13" ht="12.75">
      <c r="C487" s="2">
        <f>sinBOC_1!B500</f>
        <v>178</v>
      </c>
      <c r="D487" s="26">
        <f>sinBOC_1!C500</f>
        <v>18.20939999999995</v>
      </c>
      <c r="E487" s="40">
        <f>sinBOC_1!G500</f>
        <v>1.1401816939316653E-11</v>
      </c>
      <c r="F487" s="35">
        <f t="shared" si="49"/>
        <v>-109.43025936045694</v>
      </c>
      <c r="G487" s="41">
        <f t="shared" si="47"/>
        <v>1.0365288126651502E-11</v>
      </c>
      <c r="H487" s="40">
        <f>sinBOC_2!H498</f>
        <v>3.932153581511185E-08</v>
      </c>
      <c r="I487" s="36">
        <f t="shared" si="50"/>
        <v>-74.05369527894774</v>
      </c>
      <c r="J487" s="41">
        <f t="shared" si="48"/>
        <v>3.5746850741010783E-09</v>
      </c>
      <c r="K487" s="4"/>
      <c r="L487" s="35">
        <f t="shared" si="52"/>
        <v>3.58505036222773E-09</v>
      </c>
      <c r="M487" s="36">
        <f t="shared" si="51"/>
        <v>-84.45504739052255</v>
      </c>
    </row>
    <row r="488" spans="3:13" ht="12.75">
      <c r="C488" s="2">
        <f>sinBOC_1!B501</f>
        <v>179</v>
      </c>
      <c r="D488" s="26">
        <f>sinBOC_1!C501</f>
        <v>18.31169999999995</v>
      </c>
      <c r="E488" s="40">
        <f>sinBOC_1!G501</f>
        <v>7.404714455654681E-13</v>
      </c>
      <c r="F488" s="35">
        <f t="shared" si="49"/>
        <v>-121.30491684303415</v>
      </c>
      <c r="G488" s="41">
        <f t="shared" si="47"/>
        <v>6.731558596049709E-13</v>
      </c>
      <c r="H488" s="40">
        <f>sinBOC_2!H499</f>
        <v>4.304746301580282E-08</v>
      </c>
      <c r="I488" s="36">
        <f t="shared" si="50"/>
        <v>-73.66052438419476</v>
      </c>
      <c r="J488" s="41">
        <f t="shared" si="48"/>
        <v>3.913405728709349E-09</v>
      </c>
      <c r="K488" s="4"/>
      <c r="L488" s="35">
        <f t="shared" si="52"/>
        <v>3.914078884568954E-09</v>
      </c>
      <c r="M488" s="36">
        <f t="shared" si="51"/>
        <v>-84.0737042579407</v>
      </c>
    </row>
    <row r="489" spans="3:13" ht="12.75">
      <c r="C489" s="2">
        <f>sinBOC_1!B502</f>
        <v>180</v>
      </c>
      <c r="D489" s="26">
        <f>sinBOC_1!C502</f>
        <v>18.413999999999948</v>
      </c>
      <c r="E489" s="40">
        <f>sinBOC_1!G502</f>
        <v>4.8262191717469224E-62</v>
      </c>
      <c r="F489" s="35">
        <f t="shared" si="49"/>
        <v>-613.1639295948505</v>
      </c>
      <c r="G489" s="41">
        <f t="shared" si="47"/>
        <v>4.387471974315384E-62</v>
      </c>
      <c r="H489" s="40">
        <f>sinBOC_2!H500</f>
        <v>4.211055674151893E-08</v>
      </c>
      <c r="I489" s="36">
        <f t="shared" si="50"/>
        <v>-73.75609016756626</v>
      </c>
      <c r="J489" s="41">
        <f t="shared" si="48"/>
        <v>3.828232431047176E-09</v>
      </c>
      <c r="K489" s="4"/>
      <c r="L489" s="35">
        <f t="shared" si="52"/>
        <v>3.828232431047176E-09</v>
      </c>
      <c r="M489" s="36">
        <f t="shared" si="51"/>
        <v>-84.1700170191485</v>
      </c>
    </row>
    <row r="490" spans="3:13" ht="12.75">
      <c r="C490" s="2">
        <f>sinBOC_1!B503</f>
        <v>181</v>
      </c>
      <c r="D490" s="26">
        <f>sinBOC_1!C503</f>
        <v>18.516299999999948</v>
      </c>
      <c r="E490" s="40">
        <f>sinBOC_1!G503</f>
        <v>7.241978446099989E-13</v>
      </c>
      <c r="F490" s="35">
        <f t="shared" si="49"/>
        <v>-121.40142772083736</v>
      </c>
      <c r="G490" s="41">
        <f t="shared" si="47"/>
        <v>6.583616769181808E-13</v>
      </c>
      <c r="H490" s="40">
        <f>sinBOC_2!H501</f>
        <v>4.210139380633967E-08</v>
      </c>
      <c r="I490" s="36">
        <f t="shared" si="50"/>
        <v>-73.75703526198009</v>
      </c>
      <c r="J490" s="41">
        <f t="shared" si="48"/>
        <v>3.827399436939971E-09</v>
      </c>
      <c r="K490" s="4"/>
      <c r="L490" s="35">
        <f t="shared" si="52"/>
        <v>3.828057798616889E-09</v>
      </c>
      <c r="M490" s="36">
        <f t="shared" si="51"/>
        <v>-84.17021513572604</v>
      </c>
    </row>
    <row r="491" spans="3:13" ht="12.75">
      <c r="C491" s="2">
        <f>sinBOC_1!B504</f>
        <v>182</v>
      </c>
      <c r="D491" s="26">
        <f>sinBOC_1!C504</f>
        <v>18.618599999999947</v>
      </c>
      <c r="E491" s="40">
        <f>sinBOC_1!G504</f>
        <v>1.0906145631705707E-11</v>
      </c>
      <c r="F491" s="35">
        <f t="shared" si="49"/>
        <v>-109.62328707398885</v>
      </c>
      <c r="G491" s="41">
        <f t="shared" si="47"/>
        <v>9.914677847005188E-12</v>
      </c>
      <c r="H491" s="40">
        <f>sinBOC_2!H502</f>
        <v>3.7612110275517135E-08</v>
      </c>
      <c r="I491" s="36">
        <f t="shared" si="50"/>
        <v>-74.24672299247058</v>
      </c>
      <c r="J491" s="41">
        <f t="shared" si="48"/>
        <v>3.4192827523197406E-09</v>
      </c>
      <c r="K491" s="4"/>
      <c r="L491" s="35">
        <f t="shared" si="52"/>
        <v>3.429197430166746E-09</v>
      </c>
      <c r="M491" s="36">
        <f t="shared" si="51"/>
        <v>-84.64807510404542</v>
      </c>
    </row>
    <row r="492" spans="3:13" ht="12.75">
      <c r="C492" s="2">
        <f>sinBOC_1!B505</f>
        <v>183</v>
      </c>
      <c r="D492" s="26">
        <f>sinBOC_1!C505</f>
        <v>18.720899999999947</v>
      </c>
      <c r="E492" s="40">
        <f>sinBOC_1!G505</f>
        <v>5.025386771079718E-11</v>
      </c>
      <c r="F492" s="35">
        <f t="shared" si="49"/>
        <v>-102.98830507821575</v>
      </c>
      <c r="G492" s="41">
        <f t="shared" si="47"/>
        <v>4.5685334282542894E-11</v>
      </c>
      <c r="H492" s="40">
        <f>sinBOC_2!H503</f>
        <v>3.125139645486437E-08</v>
      </c>
      <c r="I492" s="36">
        <f t="shared" si="50"/>
        <v>-75.05130571628973</v>
      </c>
      <c r="J492" s="41">
        <f t="shared" si="48"/>
        <v>2.841036041351307E-09</v>
      </c>
      <c r="K492" s="4"/>
      <c r="L492" s="35">
        <f t="shared" si="52"/>
        <v>2.88672137563385E-09</v>
      </c>
      <c r="M492" s="36">
        <f t="shared" si="51"/>
        <v>-85.39595131901827</v>
      </c>
    </row>
    <row r="493" spans="3:13" ht="12.75">
      <c r="C493" s="2">
        <f>sinBOC_1!B506</f>
        <v>184</v>
      </c>
      <c r="D493" s="26">
        <f>sinBOC_1!C506</f>
        <v>18.823199999999947</v>
      </c>
      <c r="E493" s="40">
        <f>sinBOC_1!G506</f>
        <v>1.3967661687535082E-10</v>
      </c>
      <c r="F493" s="35">
        <f t="shared" si="49"/>
        <v>-98.5487629261159</v>
      </c>
      <c r="G493" s="41">
        <f t="shared" si="47"/>
        <v>1.269787426139553E-10</v>
      </c>
      <c r="H493" s="40">
        <f>sinBOC_2!H504</f>
        <v>2.3953070496666436E-08</v>
      </c>
      <c r="I493" s="36">
        <f t="shared" si="50"/>
        <v>-76.20638807331424</v>
      </c>
      <c r="J493" s="41">
        <f t="shared" si="48"/>
        <v>2.177551863333313E-09</v>
      </c>
      <c r="K493" s="4"/>
      <c r="L493" s="35">
        <f t="shared" si="52"/>
        <v>2.3045306059472684E-09</v>
      </c>
      <c r="M493" s="36">
        <f t="shared" si="51"/>
        <v>-86.3741751973484</v>
      </c>
    </row>
    <row r="494" spans="3:13" ht="12.75">
      <c r="C494" s="2">
        <f>sinBOC_1!B507</f>
        <v>185</v>
      </c>
      <c r="D494" s="26">
        <f>sinBOC_1!C507</f>
        <v>18.925499999999946</v>
      </c>
      <c r="E494" s="40">
        <f>sinBOC_1!G507</f>
        <v>2.8938843028833583E-10</v>
      </c>
      <c r="F494" s="35">
        <f t="shared" si="49"/>
        <v>-95.38518835906595</v>
      </c>
      <c r="G494" s="41">
        <f t="shared" si="47"/>
        <v>2.630803911712144E-10</v>
      </c>
      <c r="H494" s="40">
        <f>sinBOC_2!H505</f>
        <v>1.669640454849495E-08</v>
      </c>
      <c r="I494" s="36">
        <f t="shared" si="50"/>
        <v>-77.77377040999951</v>
      </c>
      <c r="J494" s="41">
        <f t="shared" si="48"/>
        <v>1.5178549589540868E-09</v>
      </c>
      <c r="K494" s="4"/>
      <c r="L494" s="35">
        <f t="shared" si="52"/>
        <v>1.7809353501253013E-09</v>
      </c>
      <c r="M494" s="36">
        <f t="shared" si="51"/>
        <v>-87.49351845608876</v>
      </c>
    </row>
    <row r="495" spans="3:13" ht="12.75">
      <c r="C495" s="2">
        <f>sinBOC_1!B508</f>
        <v>186</v>
      </c>
      <c r="D495" s="26">
        <f>sinBOC_1!C508</f>
        <v>19.027799999999946</v>
      </c>
      <c r="E495" s="40">
        <f>sinBOC_1!G508</f>
        <v>4.9055680219328E-10</v>
      </c>
      <c r="F495" s="35">
        <f t="shared" si="49"/>
        <v>-93.09310697864407</v>
      </c>
      <c r="G495" s="41">
        <f t="shared" si="47"/>
        <v>4.4596072926661813E-10</v>
      </c>
      <c r="H495" s="40">
        <f>sinBOC_2!H506</f>
        <v>1.0322534783340036E-08</v>
      </c>
      <c r="I495" s="36">
        <f t="shared" si="50"/>
        <v>-79.86213645029943</v>
      </c>
      <c r="J495" s="41">
        <f t="shared" si="48"/>
        <v>9.384122530309128E-10</v>
      </c>
      <c r="K495" s="4"/>
      <c r="L495" s="35">
        <f t="shared" si="52"/>
        <v>1.3843729822975308E-09</v>
      </c>
      <c r="M495" s="36">
        <f t="shared" si="51"/>
        <v>-88.58746885073947</v>
      </c>
    </row>
    <row r="496" spans="3:13" ht="12.75">
      <c r="C496" s="2">
        <f>sinBOC_1!B509</f>
        <v>187</v>
      </c>
      <c r="D496" s="26">
        <f>sinBOC_1!C509</f>
        <v>19.130099999999945</v>
      </c>
      <c r="E496" s="40">
        <f>sinBOC_1!G509</f>
        <v>7.140439362622722E-10</v>
      </c>
      <c r="F496" s="35">
        <f t="shared" si="49"/>
        <v>-91.46275064569487</v>
      </c>
      <c r="G496" s="41">
        <f t="shared" si="47"/>
        <v>6.491308511475202E-10</v>
      </c>
      <c r="H496" s="40">
        <f>sinBOC_2!H507</f>
        <v>5.396632637381507E-09</v>
      </c>
      <c r="I496" s="36">
        <f t="shared" si="50"/>
        <v>-82.67877144467343</v>
      </c>
      <c r="J496" s="41">
        <f t="shared" si="48"/>
        <v>4.906029670346826E-10</v>
      </c>
      <c r="K496" s="4"/>
      <c r="L496" s="35">
        <f t="shared" si="52"/>
        <v>1.1397338181822028E-09</v>
      </c>
      <c r="M496" s="36">
        <f t="shared" si="51"/>
        <v>-89.43196565148432</v>
      </c>
    </row>
    <row r="497" spans="3:13" ht="12.75">
      <c r="C497" s="2">
        <f>sinBOC_1!B510</f>
        <v>188</v>
      </c>
      <c r="D497" s="26">
        <f>sinBOC_1!C510</f>
        <v>19.232399999999945</v>
      </c>
      <c r="E497" s="40">
        <f>sinBOC_1!G510</f>
        <v>9.170525353353708E-10</v>
      </c>
      <c r="F497" s="35">
        <f t="shared" si="49"/>
        <v>-90.37605784119818</v>
      </c>
      <c r="G497" s="41">
        <f t="shared" si="47"/>
        <v>8.336841230321552E-10</v>
      </c>
      <c r="H497" s="40">
        <f>sinBOC_2!H508</f>
        <v>2.1428770834662286E-09</v>
      </c>
      <c r="I497" s="36">
        <f t="shared" si="50"/>
        <v>-86.69002739599016</v>
      </c>
      <c r="J497" s="41">
        <f t="shared" si="48"/>
        <v>1.9480700758783904E-10</v>
      </c>
      <c r="K497" s="4"/>
      <c r="L497" s="35">
        <f t="shared" si="52"/>
        <v>1.0284911306199943E-09</v>
      </c>
      <c r="M497" s="36">
        <f t="shared" si="51"/>
        <v>-89.87799449170427</v>
      </c>
    </row>
    <row r="498" spans="3:13" ht="12.75">
      <c r="C498" s="2">
        <f>sinBOC_1!B511</f>
        <v>189</v>
      </c>
      <c r="D498" s="26">
        <f>sinBOC_1!C511</f>
        <v>19.334699999999945</v>
      </c>
      <c r="E498" s="40">
        <f>sinBOC_1!G511</f>
        <v>1.0554574072540888E-09</v>
      </c>
      <c r="F498" s="35">
        <f t="shared" si="49"/>
        <v>-89.76559287858693</v>
      </c>
      <c r="G498" s="41">
        <f t="shared" si="47"/>
        <v>9.595067338673533E-10</v>
      </c>
      <c r="H498" s="40">
        <f>sinBOC_2!H509</f>
        <v>4.5936538411387517E-10</v>
      </c>
      <c r="I498" s="36">
        <f t="shared" si="50"/>
        <v>-93.37841734554024</v>
      </c>
      <c r="J498" s="41">
        <f t="shared" si="48"/>
        <v>4.176048946489776E-11</v>
      </c>
      <c r="K498" s="4"/>
      <c r="L498" s="35">
        <f t="shared" si="52"/>
        <v>1.001267223332251E-09</v>
      </c>
      <c r="M498" s="36">
        <f t="shared" si="51"/>
        <v>-89.99450000312129</v>
      </c>
    </row>
    <row r="499" spans="3:13" ht="12.75">
      <c r="C499" s="2">
        <f>sinBOC_1!B512</f>
        <v>190</v>
      </c>
      <c r="D499" s="26">
        <f>sinBOC_1!C512</f>
        <v>19.436999999999944</v>
      </c>
      <c r="E499" s="40">
        <f>sinBOC_1!G512</f>
        <v>1.0974314710937993E-09</v>
      </c>
      <c r="F499" s="35">
        <f t="shared" si="49"/>
        <v>-89.5962258967812</v>
      </c>
      <c r="G499" s="41">
        <f t="shared" si="47"/>
        <v>9.976649737216356E-10</v>
      </c>
      <c r="H499" s="40">
        <f>sinBOC_2!H510</f>
        <v>1.0053416276028063E-34</v>
      </c>
      <c r="I499" s="36">
        <f t="shared" si="50"/>
        <v>-339.9768633449082</v>
      </c>
      <c r="J499" s="41">
        <f t="shared" si="48"/>
        <v>9.139469341843697E-36</v>
      </c>
      <c r="K499" s="4"/>
      <c r="L499" s="35">
        <f t="shared" si="52"/>
        <v>9.976649737216356E-10</v>
      </c>
      <c r="M499" s="36">
        <f t="shared" si="51"/>
        <v>-90.01015274836347</v>
      </c>
    </row>
    <row r="500" spans="3:13" ht="12.75">
      <c r="C500" s="2">
        <f>sinBOC_1!B513</f>
        <v>191</v>
      </c>
      <c r="D500" s="26">
        <f>sinBOC_1!C513</f>
        <v>19.539299999999944</v>
      </c>
      <c r="E500" s="40">
        <f>sinBOC_1!G513</f>
        <v>1.0334693140135215E-09</v>
      </c>
      <c r="F500" s="35">
        <f t="shared" si="49"/>
        <v>-89.85702414007616</v>
      </c>
      <c r="G500" s="41">
        <f t="shared" si="47"/>
        <v>9.395175581941104E-10</v>
      </c>
      <c r="H500" s="40">
        <f>sinBOC_2!H511</f>
        <v>2.954696882395428E-10</v>
      </c>
      <c r="I500" s="36">
        <f t="shared" si="50"/>
        <v>-95.29487066070472</v>
      </c>
      <c r="J500" s="41">
        <f t="shared" si="48"/>
        <v>2.6860880749049354E-11</v>
      </c>
      <c r="K500" s="4"/>
      <c r="L500" s="35">
        <f t="shared" si="52"/>
        <v>9.663784389431597E-10</v>
      </c>
      <c r="M500" s="36">
        <f t="shared" si="51"/>
        <v>-90.14852768243296</v>
      </c>
    </row>
    <row r="501" spans="3:13" ht="12.75">
      <c r="C501" s="2">
        <f>sinBOC_1!B514</f>
        <v>192</v>
      </c>
      <c r="D501" s="26">
        <f>sinBOC_1!C514</f>
        <v>19.641599999999944</v>
      </c>
      <c r="E501" s="40">
        <f>sinBOC_1!G514</f>
        <v>8.792400393039406E-10</v>
      </c>
      <c r="F501" s="35">
        <f t="shared" si="49"/>
        <v>-90.55892542999462</v>
      </c>
      <c r="G501" s="41">
        <f t="shared" si="47"/>
        <v>7.99309126639946E-10</v>
      </c>
      <c r="H501" s="40">
        <f>sinBOC_2!H512</f>
        <v>8.792400393035098E-10</v>
      </c>
      <c r="I501" s="36">
        <f t="shared" si="50"/>
        <v>-90.55892542999675</v>
      </c>
      <c r="J501" s="41">
        <f t="shared" si="48"/>
        <v>7.993091266395546E-11</v>
      </c>
      <c r="K501" s="4"/>
      <c r="L501" s="35">
        <f t="shared" si="52"/>
        <v>8.792400393039015E-10</v>
      </c>
      <c r="M501" s="36">
        <f t="shared" si="51"/>
        <v>-90.55892542999482</v>
      </c>
    </row>
    <row r="502" spans="3:13" ht="12.75">
      <c r="C502" s="2">
        <f>sinBOC_1!B515</f>
        <v>193</v>
      </c>
      <c r="D502" s="26">
        <f>sinBOC_1!C515</f>
        <v>19.743899999999943</v>
      </c>
      <c r="E502" s="40">
        <f>sinBOC_1!G515</f>
        <v>6.70337523347307E-10</v>
      </c>
      <c r="F502" s="35">
        <f t="shared" si="49"/>
        <v>-91.7370646951189</v>
      </c>
      <c r="G502" s="41">
        <f t="shared" si="47"/>
        <v>6.093977484975518E-10</v>
      </c>
      <c r="H502" s="40">
        <f>sinBOC_2!H513</f>
        <v>1.3878031927323033E-09</v>
      </c>
      <c r="I502" s="36">
        <f t="shared" si="50"/>
        <v>-88.57672117721636</v>
      </c>
      <c r="J502" s="41">
        <f t="shared" si="48"/>
        <v>1.261639266120276E-10</v>
      </c>
      <c r="K502" s="4"/>
      <c r="L502" s="35">
        <f t="shared" si="52"/>
        <v>7.355616751095794E-10</v>
      </c>
      <c r="M502" s="36">
        <f t="shared" si="51"/>
        <v>-91.33380906842918</v>
      </c>
    </row>
    <row r="503" spans="3:13" ht="12.75">
      <c r="C503" s="2">
        <f>sinBOC_1!B516</f>
        <v>194</v>
      </c>
      <c r="D503" s="26">
        <f>sinBOC_1!C516</f>
        <v>19.846199999999943</v>
      </c>
      <c r="E503" s="40">
        <f>sinBOC_1!G516</f>
        <v>4.5093270083662096E-10</v>
      </c>
      <c r="F503" s="35">
        <f t="shared" si="49"/>
        <v>-93.45888269288814</v>
      </c>
      <c r="G503" s="41">
        <f t="shared" si="47"/>
        <v>4.099388189423827E-10</v>
      </c>
      <c r="H503" s="40">
        <f>sinBOC_2!H514</f>
        <v>1.615395853840538E-09</v>
      </c>
      <c r="I503" s="36">
        <f t="shared" si="50"/>
        <v>-87.91721036136184</v>
      </c>
      <c r="J503" s="41">
        <f t="shared" si="48"/>
        <v>1.4685416853095805E-10</v>
      </c>
      <c r="K503" s="4"/>
      <c r="L503" s="35">
        <f t="shared" si="52"/>
        <v>5.567929874733407E-10</v>
      </c>
      <c r="M503" s="36">
        <f t="shared" si="51"/>
        <v>-92.54306243082858</v>
      </c>
    </row>
    <row r="504" spans="3:13" ht="12.75">
      <c r="C504" s="2">
        <f>sinBOC_1!B517</f>
        <v>195</v>
      </c>
      <c r="D504" s="26">
        <f>sinBOC_1!C517</f>
        <v>19.948499999999942</v>
      </c>
      <c r="E504" s="40">
        <f>sinBOC_1!G517</f>
        <v>2.6046861345496384E-10</v>
      </c>
      <c r="F504" s="35">
        <f t="shared" si="49"/>
        <v>-95.8424460182531</v>
      </c>
      <c r="G504" s="41">
        <f t="shared" si="47"/>
        <v>2.367896485954217E-10</v>
      </c>
      <c r="H504" s="40">
        <f>sinBOC_2!H515</f>
        <v>1.5181223318055388E-09</v>
      </c>
      <c r="I504" s="36">
        <f t="shared" si="50"/>
        <v>-88.18693231149697</v>
      </c>
      <c r="J504" s="41">
        <f t="shared" si="48"/>
        <v>1.3801112107323083E-10</v>
      </c>
      <c r="K504" s="4"/>
      <c r="L504" s="35">
        <f t="shared" si="52"/>
        <v>3.7480076966865255E-10</v>
      </c>
      <c r="M504" s="36">
        <f t="shared" si="51"/>
        <v>-94.26199525941928</v>
      </c>
    </row>
    <row r="505" spans="3:13" ht="12.75">
      <c r="C505" s="2">
        <f>sinBOC_1!B518</f>
        <v>196</v>
      </c>
      <c r="D505" s="26">
        <f>sinBOC_1!C518</f>
        <v>20.050799999999942</v>
      </c>
      <c r="E505" s="40">
        <f>sinBOC_1!G518</f>
        <v>1.2309692682570502E-10</v>
      </c>
      <c r="F505" s="35">
        <f t="shared" si="49"/>
        <v>-99.09752789305062</v>
      </c>
      <c r="G505" s="41">
        <f t="shared" si="47"/>
        <v>1.1190629711427728E-10</v>
      </c>
      <c r="H505" s="40">
        <f>sinBOC_2!H516</f>
        <v>1.176410398004156E-09</v>
      </c>
      <c r="I505" s="36">
        <f t="shared" si="50"/>
        <v>-89.2944114552516</v>
      </c>
      <c r="J505" s="41">
        <f t="shared" si="48"/>
        <v>1.0694639981855968E-10</v>
      </c>
      <c r="K505" s="4"/>
      <c r="L505" s="35">
        <f t="shared" si="52"/>
        <v>2.1885269693283697E-10</v>
      </c>
      <c r="M505" s="36">
        <f t="shared" si="51"/>
        <v>-96.59848097185059</v>
      </c>
    </row>
    <row r="506" spans="3:13" ht="12.75">
      <c r="C506" s="2">
        <f>sinBOC_1!B519</f>
        <v>197</v>
      </c>
      <c r="D506" s="26">
        <f>sinBOC_1!C519</f>
        <v>20.15309999999994</v>
      </c>
      <c r="E506" s="40">
        <f>sinBOC_1!G519</f>
        <v>4.336498687853652E-11</v>
      </c>
      <c r="F506" s="35">
        <f t="shared" si="49"/>
        <v>-103.62860780683323</v>
      </c>
      <c r="G506" s="41">
        <f t="shared" si="47"/>
        <v>3.9422715344124106E-11</v>
      </c>
      <c r="H506" s="40">
        <f>sinBOC_2!H517</f>
        <v>7.342014778223511E-10</v>
      </c>
      <c r="I506" s="36">
        <f t="shared" si="50"/>
        <v>-91.34184745670433</v>
      </c>
      <c r="J506" s="41">
        <f t="shared" si="48"/>
        <v>6.674558889294103E-11</v>
      </c>
      <c r="K506" s="4"/>
      <c r="L506" s="35">
        <f t="shared" si="52"/>
        <v>1.0616830423706514E-10</v>
      </c>
      <c r="M506" s="36">
        <f t="shared" si="51"/>
        <v>-99.74005119313885</v>
      </c>
    </row>
    <row r="507" spans="3:13" ht="12.75">
      <c r="C507" s="2">
        <f>sinBOC_1!B520</f>
        <v>198</v>
      </c>
      <c r="D507" s="26">
        <f>sinBOC_1!C520</f>
        <v>20.25539999999994</v>
      </c>
      <c r="E507" s="40">
        <f>sinBOC_1!G520</f>
        <v>9.214752777914827E-12</v>
      </c>
      <c r="F507" s="35">
        <f t="shared" si="49"/>
        <v>-110.35516311950893</v>
      </c>
      <c r="G507" s="41">
        <f t="shared" si="47"/>
        <v>8.37704797992257E-12</v>
      </c>
      <c r="H507" s="40">
        <f>sinBOC_2!H518</f>
        <v>3.362016568690399E-10</v>
      </c>
      <c r="I507" s="36">
        <f t="shared" si="50"/>
        <v>-94.73400150601164</v>
      </c>
      <c r="J507" s="41">
        <f t="shared" si="48"/>
        <v>3.056378698809455E-11</v>
      </c>
      <c r="K507" s="4"/>
      <c r="L507" s="35">
        <f t="shared" si="52"/>
        <v>3.894083496801712E-11</v>
      </c>
      <c r="M507" s="36">
        <f t="shared" si="51"/>
        <v>-104.09594740589107</v>
      </c>
    </row>
    <row r="508" spans="3:13" ht="12.75">
      <c r="C508" s="2">
        <f>sinBOC_1!B521</f>
        <v>199</v>
      </c>
      <c r="D508" s="26">
        <f>sinBOC_1!C521</f>
        <v>20.35769999999994</v>
      </c>
      <c r="E508" s="40">
        <f>sinBOC_1!G521</f>
        <v>5.991122847243661E-13</v>
      </c>
      <c r="F508" s="35">
        <f t="shared" si="49"/>
        <v>-122.22491775162923</v>
      </c>
      <c r="G508" s="41">
        <f t="shared" si="47"/>
        <v>5.446475315676055E-13</v>
      </c>
      <c r="H508" s="40">
        <f>sinBOC_2!H519</f>
        <v>8.101294188513004E-11</v>
      </c>
      <c r="I508" s="36">
        <f t="shared" si="50"/>
        <v>-100.91445596672872</v>
      </c>
      <c r="J508" s="41">
        <f t="shared" si="48"/>
        <v>7.364812898648189E-12</v>
      </c>
      <c r="K508" s="4"/>
      <c r="L508" s="35">
        <f t="shared" si="52"/>
        <v>7.909460430215793E-12</v>
      </c>
      <c r="M508" s="36">
        <f t="shared" si="51"/>
        <v>-111.0185314231428</v>
      </c>
    </row>
    <row r="509" spans="3:13" ht="12.75">
      <c r="C509" s="2">
        <f>sinBOC_1!B522</f>
        <v>200</v>
      </c>
      <c r="D509" s="26">
        <f>sinBOC_1!C522</f>
        <v>20.45999999999994</v>
      </c>
      <c r="E509" s="40">
        <f>sinBOC_1!G522</f>
        <v>6.510648674559296E-62</v>
      </c>
      <c r="F509" s="35">
        <f t="shared" si="49"/>
        <v>-611.8637573927404</v>
      </c>
      <c r="G509" s="41">
        <f t="shared" si="47"/>
        <v>5.918771522326632E-62</v>
      </c>
      <c r="H509" s="40">
        <f>sinBOC_2!H520</f>
        <v>2.40904934338809E-35</v>
      </c>
      <c r="I509" s="36">
        <f t="shared" si="50"/>
        <v>-346.1815430446754</v>
      </c>
      <c r="J509" s="41">
        <f t="shared" si="48"/>
        <v>2.1900448576255375E-36</v>
      </c>
      <c r="K509" s="4"/>
      <c r="L509" s="35">
        <f t="shared" si="52"/>
        <v>2.1900448576255375E-36</v>
      </c>
      <c r="M509" s="36">
        <f t="shared" si="51"/>
        <v>-356.5954698962576</v>
      </c>
    </row>
    <row r="510" spans="3:13" ht="12.75">
      <c r="C510" s="2">
        <f>sinBOC_1!B523</f>
        <v>201</v>
      </c>
      <c r="D510" s="26">
        <f>sinBOC_1!C523</f>
        <v>20.56229999999994</v>
      </c>
      <c r="E510" s="40">
        <f>sinBOC_1!G523</f>
        <v>5.872489687696274E-13</v>
      </c>
      <c r="F510" s="35">
        <f t="shared" si="49"/>
        <v>-122.31177737186464</v>
      </c>
      <c r="G510" s="41">
        <f t="shared" si="47"/>
        <v>5.338626988814795E-13</v>
      </c>
      <c r="H510" s="40">
        <f>sinBOC_2!H521</f>
        <v>6.233882380750007E-11</v>
      </c>
      <c r="I510" s="36">
        <f t="shared" si="50"/>
        <v>-102.05241396135716</v>
      </c>
      <c r="J510" s="41">
        <f t="shared" si="48"/>
        <v>5.667165800681827E-12</v>
      </c>
      <c r="K510" s="4"/>
      <c r="L510" s="35">
        <f t="shared" si="52"/>
        <v>6.201028499563306E-12</v>
      </c>
      <c r="M510" s="36">
        <f t="shared" si="51"/>
        <v>-112.07536272656495</v>
      </c>
    </row>
    <row r="511" spans="3:13" ht="12.75">
      <c r="C511" s="2">
        <f>sinBOC_1!B524</f>
        <v>202</v>
      </c>
      <c r="D511" s="26">
        <f>sinBOC_1!C524</f>
        <v>20.66459999999994</v>
      </c>
      <c r="E511" s="40">
        <f>sinBOC_1!G524</f>
        <v>8.853425348117142E-12</v>
      </c>
      <c r="F511" s="35">
        <f t="shared" si="49"/>
        <v>-110.52888670322041</v>
      </c>
      <c r="G511" s="41">
        <f t="shared" si="47"/>
        <v>8.048568498288311E-12</v>
      </c>
      <c r="H511" s="40">
        <f>sinBOC_2!H522</f>
        <v>1.98849511298398E-10</v>
      </c>
      <c r="I511" s="36">
        <f t="shared" si="50"/>
        <v>-97.01475472018558</v>
      </c>
      <c r="J511" s="41">
        <f t="shared" si="48"/>
        <v>1.807722829985437E-11</v>
      </c>
      <c r="K511" s="4"/>
      <c r="L511" s="35">
        <f t="shared" si="52"/>
        <v>2.6125796798142684E-11</v>
      </c>
      <c r="M511" s="36">
        <f t="shared" si="51"/>
        <v>-105.82930455339854</v>
      </c>
    </row>
    <row r="512" spans="3:13" ht="12.75">
      <c r="C512" s="2">
        <f>sinBOC_1!B525</f>
        <v>203</v>
      </c>
      <c r="D512" s="26">
        <f>sinBOC_1!C525</f>
        <v>20.76689999999994</v>
      </c>
      <c r="E512" s="40">
        <f>sinBOC_1!G525</f>
        <v>4.083942283886394E-11</v>
      </c>
      <c r="F512" s="35">
        <f t="shared" si="49"/>
        <v>-103.88920404187178</v>
      </c>
      <c r="G512" s="41">
        <f t="shared" si="47"/>
        <v>3.712674803533085E-11</v>
      </c>
      <c r="H512" s="40">
        <f>sinBOC_2!H523</f>
        <v>3.3302682022531995E-10</v>
      </c>
      <c r="I512" s="36">
        <f t="shared" si="50"/>
        <v>-94.77520789296028</v>
      </c>
      <c r="J512" s="41">
        <f t="shared" si="48"/>
        <v>3.02751654750291E-11</v>
      </c>
      <c r="K512" s="4"/>
      <c r="L512" s="35">
        <f t="shared" si="52"/>
        <v>6.740191351035995E-11</v>
      </c>
      <c r="M512" s="36">
        <f t="shared" si="51"/>
        <v>-101.71327773862394</v>
      </c>
    </row>
    <row r="513" spans="3:13" ht="12.75">
      <c r="C513" s="2">
        <f>sinBOC_1!B526</f>
        <v>204</v>
      </c>
      <c r="D513" s="26">
        <f>sinBOC_1!C526</f>
        <v>20.86919999999994</v>
      </c>
      <c r="E513" s="40">
        <f>sinBOC_1!G526</f>
        <v>1.1363157297509606E-10</v>
      </c>
      <c r="F513" s="35">
        <f t="shared" si="49"/>
        <v>-99.44500981444338</v>
      </c>
      <c r="G513" s="41">
        <f t="shared" si="47"/>
        <v>1.0330142997736005E-10</v>
      </c>
      <c r="H513" s="40">
        <f>sinBOC_2!H524</f>
        <v>4.078071686053894E-10</v>
      </c>
      <c r="I513" s="36">
        <f t="shared" si="50"/>
        <v>-93.89545144280291</v>
      </c>
      <c r="J513" s="41">
        <f t="shared" si="48"/>
        <v>3.707337896412632E-11</v>
      </c>
      <c r="K513" s="4"/>
      <c r="L513" s="35">
        <f t="shared" si="52"/>
        <v>1.4037480894148636E-10</v>
      </c>
      <c r="M513" s="36">
        <f t="shared" si="51"/>
        <v>-98.52710821830857</v>
      </c>
    </row>
    <row r="514" spans="3:13" ht="12.75">
      <c r="C514" s="2">
        <f>sinBOC_1!B527</f>
        <v>205</v>
      </c>
      <c r="D514" s="26">
        <f>sinBOC_1!C527</f>
        <v>20.97149999999994</v>
      </c>
      <c r="E514" s="40">
        <f>sinBOC_1!G527</f>
        <v>2.356768358505109E-10</v>
      </c>
      <c r="F514" s="35">
        <f t="shared" si="49"/>
        <v>-96.27683101212101</v>
      </c>
      <c r="G514" s="41">
        <f t="shared" si="47"/>
        <v>2.1425166895500992E-10</v>
      </c>
      <c r="H514" s="40">
        <f>sinBOC_2!H525</f>
        <v>4.00272683071429E-10</v>
      </c>
      <c r="I514" s="36">
        <f t="shared" si="50"/>
        <v>-93.97644047656954</v>
      </c>
      <c r="J514" s="41">
        <f t="shared" si="48"/>
        <v>3.6388425733766284E-11</v>
      </c>
      <c r="K514" s="4"/>
      <c r="L514" s="35">
        <f t="shared" si="52"/>
        <v>2.5064009468877617E-10</v>
      </c>
      <c r="M514" s="36">
        <f t="shared" si="51"/>
        <v>-96.00949454055153</v>
      </c>
    </row>
    <row r="515" spans="3:13" ht="12.75">
      <c r="C515" s="2">
        <f>sinBOC_1!B528</f>
        <v>206</v>
      </c>
      <c r="D515" s="26">
        <f>sinBOC_1!C528</f>
        <v>21.073799999999938</v>
      </c>
      <c r="E515" s="40">
        <f>sinBOC_1!G528</f>
        <v>3.9992702254401956E-10</v>
      </c>
      <c r="F515" s="35">
        <f t="shared" si="49"/>
        <v>-93.980192501669</v>
      </c>
      <c r="G515" s="41">
        <f t="shared" si="47"/>
        <v>3.6357002049456323E-10</v>
      </c>
      <c r="H515" s="40">
        <f>sinBOC_2!H526</f>
        <v>3.219321963292925E-10</v>
      </c>
      <c r="I515" s="36">
        <f t="shared" si="50"/>
        <v>-94.92235587499152</v>
      </c>
      <c r="J515" s="41">
        <f t="shared" si="48"/>
        <v>2.926656330266296E-11</v>
      </c>
      <c r="K515" s="4"/>
      <c r="L515" s="35">
        <f t="shared" si="52"/>
        <v>3.928365837972262E-10</v>
      </c>
      <c r="M515" s="36">
        <f t="shared" si="51"/>
        <v>-94.05788074343769</v>
      </c>
    </row>
    <row r="516" spans="3:13" ht="12.75">
      <c r="C516" s="2">
        <f>sinBOC_1!B529</f>
        <v>207</v>
      </c>
      <c r="D516" s="26">
        <f>sinBOC_1!C529</f>
        <v>21.176099999999938</v>
      </c>
      <c r="E516" s="40">
        <f>sinBOC_1!G529</f>
        <v>5.827301082208378E-10</v>
      </c>
      <c r="F516" s="35">
        <f t="shared" si="49"/>
        <v>-92.34532542410336</v>
      </c>
      <c r="G516" s="41">
        <f t="shared" si="47"/>
        <v>5.297546438371253E-10</v>
      </c>
      <c r="H516" s="40">
        <f>sinBOC_2!H527</f>
        <v>2.0739649752882359E-10</v>
      </c>
      <c r="I516" s="36">
        <f t="shared" si="50"/>
        <v>-96.83198582164667</v>
      </c>
      <c r="J516" s="41">
        <f t="shared" si="48"/>
        <v>1.8854227048074877E-11</v>
      </c>
      <c r="K516" s="4"/>
      <c r="L516" s="35">
        <f t="shared" si="52"/>
        <v>5.486088708852002E-10</v>
      </c>
      <c r="M516" s="36">
        <f t="shared" si="51"/>
        <v>-92.60737174228127</v>
      </c>
    </row>
    <row r="517" spans="3:13" ht="12.75">
      <c r="C517" s="2">
        <f>sinBOC_1!B530</f>
        <v>208</v>
      </c>
      <c r="D517" s="26">
        <f>sinBOC_1!C530</f>
        <v>21.278399999999937</v>
      </c>
      <c r="E517" s="40">
        <f>sinBOC_1!G530</f>
        <v>7.491749447321769E-10</v>
      </c>
      <c r="F517" s="35">
        <f t="shared" si="49"/>
        <v>-91.25416755517988</v>
      </c>
      <c r="G517" s="41">
        <f t="shared" si="47"/>
        <v>6.810681315747063E-10</v>
      </c>
      <c r="H517" s="40">
        <f>sinBOC_2!H528</f>
        <v>9.755745168366544E-11</v>
      </c>
      <c r="I517" s="36">
        <f t="shared" si="50"/>
        <v>-100.10739552497057</v>
      </c>
      <c r="J517" s="41">
        <f t="shared" si="48"/>
        <v>8.868859243969588E-12</v>
      </c>
      <c r="K517" s="4"/>
      <c r="L517" s="35">
        <f t="shared" si="52"/>
        <v>6.899369908186759E-10</v>
      </c>
      <c r="M517" s="36">
        <f t="shared" si="51"/>
        <v>-91.611905698269</v>
      </c>
    </row>
    <row r="518" spans="3:13" ht="12.75">
      <c r="C518" s="2">
        <f>sinBOC_1!B531</f>
        <v>209</v>
      </c>
      <c r="D518" s="26">
        <f>sinBOC_1!C531</f>
        <v>21.380699999999937</v>
      </c>
      <c r="E518" s="40">
        <f>sinBOC_1!G531</f>
        <v>8.631211291985772E-10</v>
      </c>
      <c r="F518" s="35">
        <f t="shared" si="49"/>
        <v>-90.63928251734316</v>
      </c>
      <c r="G518" s="41">
        <f t="shared" si="47"/>
        <v>7.846555719987065E-10</v>
      </c>
      <c r="H518" s="40">
        <f>sinBOC_2!H529</f>
        <v>2.40434499294198E-11</v>
      </c>
      <c r="I518" s="36">
        <f t="shared" si="50"/>
        <v>-106.19003216460797</v>
      </c>
      <c r="J518" s="41">
        <f t="shared" si="48"/>
        <v>2.1857681754018006E-12</v>
      </c>
      <c r="K518" s="4"/>
      <c r="L518" s="35">
        <f t="shared" si="52"/>
        <v>7.868413401741083E-10</v>
      </c>
      <c r="M518" s="36">
        <f t="shared" si="51"/>
        <v>-91.04112830580553</v>
      </c>
    </row>
    <row r="519" spans="3:13" ht="12.75">
      <c r="C519" s="2">
        <f>sinBOC_1!B532</f>
        <v>210</v>
      </c>
      <c r="D519" s="26">
        <f>sinBOC_1!C532</f>
        <v>21.482999999999937</v>
      </c>
      <c r="E519" s="40">
        <f>sinBOC_1!G532</f>
        <v>8.983509321198675E-10</v>
      </c>
      <c r="F519" s="35">
        <f t="shared" si="49"/>
        <v>-90.46553977240302</v>
      </c>
      <c r="G519" s="41">
        <f aca="true" t="shared" si="53" ref="G519:G582">p_1/100*E519</f>
        <v>8.166826655635159E-10</v>
      </c>
      <c r="H519" s="40">
        <f>sinBOC_2!H530</f>
        <v>8.802253132091974E-36</v>
      </c>
      <c r="I519" s="36">
        <f t="shared" si="50"/>
        <v>-350.55406146305904</v>
      </c>
      <c r="J519" s="41">
        <f aca="true" t="shared" si="54" ref="J519:J582">p_2/100*H519</f>
        <v>8.002048301901796E-37</v>
      </c>
      <c r="K519" s="4"/>
      <c r="L519" s="35">
        <f t="shared" si="52"/>
        <v>8.166826655635159E-10</v>
      </c>
      <c r="M519" s="36">
        <f t="shared" si="51"/>
        <v>-90.87946662398525</v>
      </c>
    </row>
    <row r="520" spans="3:13" ht="12.75">
      <c r="C520" s="2">
        <f>sinBOC_1!B533</f>
        <v>211</v>
      </c>
      <c r="D520" s="26">
        <f>sinBOC_1!C533</f>
        <v>21.585299999999936</v>
      </c>
      <c r="E520" s="40">
        <f>sinBOC_1!G533</f>
        <v>8.468361906634533E-10</v>
      </c>
      <c r="F520" s="35">
        <f aca="true" t="shared" si="55" ref="F520:F583">LOG10(E520)*10</f>
        <v>-90.72200590107542</v>
      </c>
      <c r="G520" s="41">
        <f t="shared" si="53"/>
        <v>7.698510824213212E-10</v>
      </c>
      <c r="H520" s="40">
        <f>sinBOC_2!H531</f>
        <v>1.91304167804003E-11</v>
      </c>
      <c r="I520" s="36">
        <f aca="true" t="shared" si="56" ref="I520:I583">LOG10(H520)*10</f>
        <v>-107.18275568213359</v>
      </c>
      <c r="J520" s="41">
        <f t="shared" si="54"/>
        <v>1.7391287982182095E-12</v>
      </c>
      <c r="K520" s="4"/>
      <c r="L520" s="35">
        <f t="shared" si="52"/>
        <v>7.715902112195394E-10</v>
      </c>
      <c r="M520" s="36">
        <f aca="true" t="shared" si="57" ref="M520:M583">LOG10(L520)*10</f>
        <v>-91.1261329067085</v>
      </c>
    </row>
    <row r="521" spans="3:13" ht="12.75">
      <c r="C521" s="2">
        <f>sinBOC_1!B534</f>
        <v>212</v>
      </c>
      <c r="D521" s="26">
        <f>sinBOC_1!C534</f>
        <v>21.687599999999936</v>
      </c>
      <c r="E521" s="40">
        <f>sinBOC_1!G534</f>
        <v>7.211708973144563E-10</v>
      </c>
      <c r="F521" s="35">
        <f t="shared" si="55"/>
        <v>-91.4196180744986</v>
      </c>
      <c r="G521" s="41">
        <f t="shared" si="53"/>
        <v>6.556099066495056E-10</v>
      </c>
      <c r="H521" s="40">
        <f>sinBOC_2!H532</f>
        <v>6.17255749193606E-11</v>
      </c>
      <c r="I521" s="36">
        <f t="shared" si="56"/>
        <v>-102.09534856306632</v>
      </c>
      <c r="J521" s="41">
        <f t="shared" si="54"/>
        <v>5.6114159017600566E-12</v>
      </c>
      <c r="K521" s="4"/>
      <c r="L521" s="35">
        <f t="shared" si="52"/>
        <v>6.612213225512657E-10</v>
      </c>
      <c r="M521" s="36">
        <f t="shared" si="57"/>
        <v>-91.79653150083887</v>
      </c>
    </row>
    <row r="522" spans="3:13" ht="12.75">
      <c r="C522" s="2">
        <f>sinBOC_1!B535</f>
        <v>213</v>
      </c>
      <c r="D522" s="26">
        <f>sinBOC_1!C535</f>
        <v>21.789899999999935</v>
      </c>
      <c r="E522" s="40">
        <f>sinBOC_1!G535</f>
        <v>5.5036263543751E-10</v>
      </c>
      <c r="F522" s="35">
        <f t="shared" si="55"/>
        <v>-92.59351058373808</v>
      </c>
      <c r="G522" s="41">
        <f t="shared" si="53"/>
        <v>5.003296685795545E-10</v>
      </c>
      <c r="H522" s="40">
        <f>sinBOC_2!H533</f>
        <v>1.0422658409814739E-10</v>
      </c>
      <c r="I522" s="36">
        <f t="shared" si="56"/>
        <v>-99.82021495483448</v>
      </c>
      <c r="J522" s="41">
        <f t="shared" si="54"/>
        <v>9.475144008922493E-12</v>
      </c>
      <c r="K522" s="4"/>
      <c r="L522" s="35">
        <f t="shared" si="52"/>
        <v>5.09804812588477E-10</v>
      </c>
      <c r="M522" s="36">
        <f t="shared" si="57"/>
        <v>-92.92596069081043</v>
      </c>
    </row>
    <row r="523" spans="3:13" ht="12.75">
      <c r="C523" s="2">
        <f>sinBOC_1!B536</f>
        <v>214</v>
      </c>
      <c r="D523" s="26">
        <f>sinBOC_1!C536</f>
        <v>21.892199999999935</v>
      </c>
      <c r="E523" s="40">
        <f>sinBOC_1!G536</f>
        <v>3.70584835546498E-10</v>
      </c>
      <c r="F523" s="35">
        <f t="shared" si="55"/>
        <v>-94.31112356126734</v>
      </c>
      <c r="G523" s="41">
        <f t="shared" si="53"/>
        <v>3.368953050422709E-10</v>
      </c>
      <c r="H523" s="40">
        <f>sinBOC_2!H534</f>
        <v>1.2827680785202694E-10</v>
      </c>
      <c r="I523" s="36">
        <f t="shared" si="56"/>
        <v>-98.91851855958278</v>
      </c>
      <c r="J523" s="41">
        <f t="shared" si="54"/>
        <v>1.1661527986547907E-11</v>
      </c>
      <c r="K523" s="4"/>
      <c r="L523" s="35">
        <f t="shared" si="52"/>
        <v>3.4855683302881883E-10</v>
      </c>
      <c r="M523" s="36">
        <f t="shared" si="57"/>
        <v>-94.57726399033848</v>
      </c>
    </row>
    <row r="524" spans="3:13" ht="12.75">
      <c r="C524" s="2">
        <f>sinBOC_1!B537</f>
        <v>215</v>
      </c>
      <c r="D524" s="26">
        <f>sinBOC_1!C537</f>
        <v>21.994499999999935</v>
      </c>
      <c r="E524" s="40">
        <f>sinBOC_1!G537</f>
        <v>2.1426325638994668E-10</v>
      </c>
      <c r="F524" s="35">
        <f t="shared" si="55"/>
        <v>-96.69052298931473</v>
      </c>
      <c r="G524" s="41">
        <f t="shared" si="53"/>
        <v>1.9478477853631514E-10</v>
      </c>
      <c r="H524" s="40">
        <f>sinBOC_2!H535</f>
        <v>1.2615621410268796E-10</v>
      </c>
      <c r="I524" s="36">
        <f t="shared" si="56"/>
        <v>-98.99091352486559</v>
      </c>
      <c r="J524" s="41">
        <f t="shared" si="54"/>
        <v>1.1468746736608001E-11</v>
      </c>
      <c r="K524" s="4"/>
      <c r="L524" s="35">
        <f t="shared" si="52"/>
        <v>2.0625352527292315E-10</v>
      </c>
      <c r="M524" s="36">
        <f t="shared" si="57"/>
        <v>-96.85598619779279</v>
      </c>
    </row>
    <row r="525" spans="3:13" ht="12.75">
      <c r="C525" s="2">
        <f>sinBOC_1!B538</f>
        <v>216</v>
      </c>
      <c r="D525" s="26">
        <f>sinBOC_1!C538</f>
        <v>22.096799999999934</v>
      </c>
      <c r="E525" s="40">
        <f>sinBOC_1!G538</f>
        <v>1.0135655737604089E-10</v>
      </c>
      <c r="F525" s="35">
        <f t="shared" si="55"/>
        <v>-99.94148148893947</v>
      </c>
      <c r="G525" s="41">
        <f t="shared" si="53"/>
        <v>9.21423248873099E-11</v>
      </c>
      <c r="H525" s="40">
        <f>sinBOC_2!H536</f>
        <v>1.013565573760056E-10</v>
      </c>
      <c r="I525" s="36">
        <f t="shared" si="56"/>
        <v>-99.94148148894098</v>
      </c>
      <c r="J525" s="41">
        <f t="shared" si="54"/>
        <v>9.214232488727785E-12</v>
      </c>
      <c r="K525" s="4"/>
      <c r="L525" s="35">
        <f t="shared" si="52"/>
        <v>1.0135655737603769E-10</v>
      </c>
      <c r="M525" s="36">
        <f t="shared" si="57"/>
        <v>-99.94148148893962</v>
      </c>
    </row>
    <row r="526" spans="3:13" ht="12.75">
      <c r="C526" s="2">
        <f>sinBOC_1!B539</f>
        <v>217</v>
      </c>
      <c r="D526" s="26">
        <f>sinBOC_1!C539</f>
        <v>22.199099999999934</v>
      </c>
      <c r="E526" s="40">
        <f>sinBOC_1!G539</f>
        <v>3.573980708380442E-11</v>
      </c>
      <c r="F526" s="35">
        <f t="shared" si="55"/>
        <v>-104.46847796057159</v>
      </c>
      <c r="G526" s="41">
        <f t="shared" si="53"/>
        <v>3.249073371254947E-11</v>
      </c>
      <c r="H526" s="40">
        <f>sinBOC_2!H537</f>
        <v>6.502630338153682E-11</v>
      </c>
      <c r="I526" s="36">
        <f t="shared" si="56"/>
        <v>-101.86910934084241</v>
      </c>
      <c r="J526" s="41">
        <f t="shared" si="54"/>
        <v>5.911482125594259E-12</v>
      </c>
      <c r="K526" s="4"/>
      <c r="L526" s="35">
        <f t="shared" si="52"/>
        <v>3.8402215838143725E-11</v>
      </c>
      <c r="M526" s="36">
        <f t="shared" si="57"/>
        <v>-104.15643715775319</v>
      </c>
    </row>
    <row r="527" spans="3:13" ht="12.75">
      <c r="C527" s="2">
        <f>sinBOC_1!B540</f>
        <v>218</v>
      </c>
      <c r="D527" s="26">
        <f>sinBOC_1!C540</f>
        <v>22.301399999999933</v>
      </c>
      <c r="E527" s="40">
        <f>sinBOC_1!G540</f>
        <v>7.60153118225361E-12</v>
      </c>
      <c r="F527" s="35">
        <f t="shared" si="55"/>
        <v>-111.19098918636982</v>
      </c>
      <c r="G527" s="41">
        <f t="shared" si="53"/>
        <v>6.910482892957828E-12</v>
      </c>
      <c r="H527" s="40">
        <f>sinBOC_2!H538</f>
        <v>3.036573019296155E-11</v>
      </c>
      <c r="I527" s="36">
        <f t="shared" si="56"/>
        <v>-105.17616271104531</v>
      </c>
      <c r="J527" s="41">
        <f t="shared" si="54"/>
        <v>2.7605209266328692E-12</v>
      </c>
      <c r="K527" s="4"/>
      <c r="L527" s="35">
        <f t="shared" si="52"/>
        <v>9.671003819590697E-12</v>
      </c>
      <c r="M527" s="36">
        <f t="shared" si="57"/>
        <v>-110.14528445184527</v>
      </c>
    </row>
    <row r="528" spans="3:13" ht="12.75">
      <c r="C528" s="2">
        <f>sinBOC_1!B541</f>
        <v>219</v>
      </c>
      <c r="D528" s="26">
        <f>sinBOC_1!C541</f>
        <v>22.403699999999933</v>
      </c>
      <c r="E528" s="40">
        <f>sinBOC_1!G541</f>
        <v>4.946820455656461E-13</v>
      </c>
      <c r="F528" s="35">
        <f t="shared" si="55"/>
        <v>-123.05673852023668</v>
      </c>
      <c r="G528" s="41">
        <f t="shared" si="53"/>
        <v>4.4971095051422377E-13</v>
      </c>
      <c r="H528" s="40">
        <f>sinBOC_2!H539</f>
        <v>7.405250425329274E-12</v>
      </c>
      <c r="I528" s="36">
        <f t="shared" si="56"/>
        <v>-111.30460250242078</v>
      </c>
      <c r="J528" s="41">
        <f t="shared" si="54"/>
        <v>6.732045841208433E-13</v>
      </c>
      <c r="K528" s="4"/>
      <c r="L528" s="35">
        <f t="shared" si="52"/>
        <v>1.122915534635067E-12</v>
      </c>
      <c r="M528" s="36">
        <f t="shared" si="57"/>
        <v>-119.49652910008805</v>
      </c>
    </row>
    <row r="529" spans="3:13" ht="12.75">
      <c r="C529" s="2">
        <f>sinBOC_1!B542</f>
        <v>220</v>
      </c>
      <c r="D529" s="26">
        <f>sinBOC_1!C542</f>
        <v>22.505999999999933</v>
      </c>
      <c r="E529" s="40">
        <f>sinBOC_1!G542</f>
        <v>7.327765623986905E-62</v>
      </c>
      <c r="F529" s="35">
        <f t="shared" si="55"/>
        <v>-611.3502842987473</v>
      </c>
      <c r="G529" s="41">
        <f t="shared" si="53"/>
        <v>6.661605112715368E-62</v>
      </c>
      <c r="H529" s="40">
        <f>sinBOC_2!H540</f>
        <v>2.5815714865119255E-36</v>
      </c>
      <c r="I529" s="36">
        <f t="shared" si="56"/>
        <v>-355.88115844365433</v>
      </c>
      <c r="J529" s="41">
        <f t="shared" si="54"/>
        <v>2.3468831695562967E-37</v>
      </c>
      <c r="K529" s="4"/>
      <c r="L529" s="35">
        <f t="shared" si="52"/>
        <v>2.3468831695562967E-37</v>
      </c>
      <c r="M529" s="36">
        <f t="shared" si="57"/>
        <v>-366.29508529523656</v>
      </c>
    </row>
    <row r="530" spans="3:13" ht="12.75">
      <c r="C530" s="2">
        <f>sinBOC_1!B543</f>
        <v>221</v>
      </c>
      <c r="D530" s="26">
        <f>sinBOC_1!C543</f>
        <v>22.608299999999932</v>
      </c>
      <c r="E530" s="40">
        <f>sinBOC_1!G543</f>
        <v>4.857690380470792E-13</v>
      </c>
      <c r="F530" s="35">
        <f t="shared" si="55"/>
        <v>-123.13570169715787</v>
      </c>
      <c r="G530" s="41">
        <f t="shared" si="53"/>
        <v>4.416082164064356E-13</v>
      </c>
      <c r="H530" s="40">
        <f>sinBOC_2!H541</f>
        <v>5.708652334508938E-12</v>
      </c>
      <c r="I530" s="36">
        <f t="shared" si="56"/>
        <v>-112.43466405373411</v>
      </c>
      <c r="J530" s="41">
        <f t="shared" si="54"/>
        <v>5.189683940462673E-13</v>
      </c>
      <c r="K530" s="4"/>
      <c r="L530" s="35">
        <f t="shared" si="52"/>
        <v>9.60576610452703E-13</v>
      </c>
      <c r="M530" s="36">
        <f t="shared" si="57"/>
        <v>-120.17467992415976</v>
      </c>
    </row>
    <row r="531" spans="3:13" ht="12.75">
      <c r="C531" s="2">
        <f>sinBOC_1!B544</f>
        <v>222</v>
      </c>
      <c r="D531" s="26">
        <f>sinBOC_1!C544</f>
        <v>22.710599999999932</v>
      </c>
      <c r="E531" s="40">
        <f>sinBOC_1!G544</f>
        <v>7.330069959916479E-12</v>
      </c>
      <c r="F531" s="35">
        <f t="shared" si="55"/>
        <v>-111.34891880330129</v>
      </c>
      <c r="G531" s="41">
        <f t="shared" si="53"/>
        <v>6.663699963560435E-12</v>
      </c>
      <c r="H531" s="40">
        <f>sinBOC_2!H542</f>
        <v>1.8025520085567033E-11</v>
      </c>
      <c r="I531" s="36">
        <f t="shared" si="56"/>
        <v>-107.44112195843853</v>
      </c>
      <c r="J531" s="41">
        <f t="shared" si="54"/>
        <v>1.6386836441424581E-12</v>
      </c>
      <c r="K531" s="4"/>
      <c r="L531" s="35">
        <f t="shared" si="52"/>
        <v>8.302383607702893E-12</v>
      </c>
      <c r="M531" s="36">
        <f t="shared" si="57"/>
        <v>-110.80797204123036</v>
      </c>
    </row>
    <row r="532" spans="3:13" ht="12.75">
      <c r="C532" s="2">
        <f>sinBOC_1!B545</f>
        <v>223</v>
      </c>
      <c r="D532" s="26">
        <f>sinBOC_1!C545</f>
        <v>22.81289999999993</v>
      </c>
      <c r="E532" s="40">
        <f>sinBOC_1!G545</f>
        <v>3.384246165751577E-11</v>
      </c>
      <c r="F532" s="35">
        <f t="shared" si="55"/>
        <v>-104.7053805445711</v>
      </c>
      <c r="G532" s="41">
        <f t="shared" si="53"/>
        <v>3.076587423410524E-11</v>
      </c>
      <c r="H532" s="40">
        <f>sinBOC_2!H543</f>
        <v>2.965667018655579E-11</v>
      </c>
      <c r="I532" s="36">
        <f t="shared" si="56"/>
        <v>-105.27877612605877</v>
      </c>
      <c r="J532" s="41">
        <f t="shared" si="54"/>
        <v>2.6960609260505273E-12</v>
      </c>
      <c r="K532" s="4"/>
      <c r="L532" s="35">
        <f t="shared" si="52"/>
        <v>3.346193516015577E-11</v>
      </c>
      <c r="M532" s="36">
        <f t="shared" si="57"/>
        <v>-104.75448946664866</v>
      </c>
    </row>
    <row r="533" spans="3:13" ht="12.75">
      <c r="C533" s="2">
        <f>sinBOC_1!B546</f>
        <v>224</v>
      </c>
      <c r="D533" s="26">
        <f>sinBOC_1!C546</f>
        <v>22.91519999999993</v>
      </c>
      <c r="E533" s="40">
        <f>sinBOC_1!G546</f>
        <v>9.424608460082769E-11</v>
      </c>
      <c r="F533" s="35">
        <f t="shared" si="55"/>
        <v>-100.2573668326091</v>
      </c>
      <c r="G533" s="41">
        <f t="shared" si="53"/>
        <v>8.567825872802516E-11</v>
      </c>
      <c r="H533" s="40">
        <f>sinBOC_2!H544</f>
        <v>3.53921959779461E-11</v>
      </c>
      <c r="I533" s="36">
        <f t="shared" si="56"/>
        <v>-104.5109248987685</v>
      </c>
      <c r="J533" s="41">
        <f t="shared" si="54"/>
        <v>3.2174723616314646E-12</v>
      </c>
      <c r="K533" s="4"/>
      <c r="L533" s="35">
        <f t="shared" si="52"/>
        <v>8.889573108965663E-11</v>
      </c>
      <c r="M533" s="36">
        <f t="shared" si="57"/>
        <v>-100.51119094021016</v>
      </c>
    </row>
    <row r="534" spans="3:13" ht="12.75">
      <c r="C534" s="2">
        <f>sinBOC_1!B547</f>
        <v>225</v>
      </c>
      <c r="D534" s="26">
        <f>sinBOC_1!C547</f>
        <v>23.01749999999993</v>
      </c>
      <c r="E534" s="40">
        <f>sinBOC_1!G547</f>
        <v>1.956408696615763E-10</v>
      </c>
      <c r="F534" s="35">
        <f t="shared" si="55"/>
        <v>-97.08540415323336</v>
      </c>
      <c r="G534" s="41">
        <f t="shared" si="53"/>
        <v>1.7785533605597846E-10</v>
      </c>
      <c r="H534" s="40">
        <f>sinBOC_2!H545</f>
        <v>3.356666652501022E-11</v>
      </c>
      <c r="I534" s="36">
        <f t="shared" si="56"/>
        <v>-104.74091785998834</v>
      </c>
      <c r="J534" s="41">
        <f t="shared" si="54"/>
        <v>3.0515151386372937E-12</v>
      </c>
      <c r="K534" s="4"/>
      <c r="L534" s="35">
        <f t="shared" si="52"/>
        <v>1.8090685119461574E-10</v>
      </c>
      <c r="M534" s="36">
        <f t="shared" si="57"/>
        <v>-97.42544985491357</v>
      </c>
    </row>
    <row r="535" spans="3:13" ht="12.75">
      <c r="C535" s="2">
        <f>sinBOC_1!B548</f>
        <v>226</v>
      </c>
      <c r="D535" s="26">
        <f>sinBOC_1!C548</f>
        <v>23.11979999999993</v>
      </c>
      <c r="E535" s="40">
        <f>sinBOC_1!G548</f>
        <v>3.322754939438774E-10</v>
      </c>
      <c r="F535" s="35">
        <f t="shared" si="55"/>
        <v>-94.78501687723409</v>
      </c>
      <c r="G535" s="41">
        <f t="shared" si="53"/>
        <v>3.0206863085807035E-10</v>
      </c>
      <c r="H535" s="40">
        <f>sinBOC_2!H546</f>
        <v>2.584492296142869E-11</v>
      </c>
      <c r="I535" s="36">
        <f t="shared" si="56"/>
        <v>-105.87624758039772</v>
      </c>
      <c r="J535" s="41">
        <f t="shared" si="54"/>
        <v>2.3495384510389728E-12</v>
      </c>
      <c r="K535" s="4"/>
      <c r="L535" s="35">
        <f t="shared" si="52"/>
        <v>3.044181693091093E-10</v>
      </c>
      <c r="M535" s="36">
        <f t="shared" si="57"/>
        <v>-95.16529430103837</v>
      </c>
    </row>
    <row r="536" spans="3:13" ht="12.75">
      <c r="C536" s="2">
        <f>sinBOC_1!B549</f>
        <v>227</v>
      </c>
      <c r="D536" s="26">
        <f>sinBOC_1!C549</f>
        <v>23.22209999999993</v>
      </c>
      <c r="E536" s="40">
        <f>sinBOC_1!G549</f>
        <v>4.845699005832469E-10</v>
      </c>
      <c r="F536" s="35">
        <f t="shared" si="55"/>
        <v>-93.14643565882756</v>
      </c>
      <c r="G536" s="41">
        <f t="shared" si="53"/>
        <v>4.405180914393153E-10</v>
      </c>
      <c r="H536" s="40">
        <f>sinBOC_2!H547</f>
        <v>1.5775589811986903E-11</v>
      </c>
      <c r="I536" s="36">
        <f t="shared" si="56"/>
        <v>-108.02014394536903</v>
      </c>
      <c r="J536" s="41">
        <f t="shared" si="54"/>
        <v>1.4341445283624461E-12</v>
      </c>
      <c r="K536" s="4"/>
      <c r="L536" s="35">
        <f t="shared" si="52"/>
        <v>4.4195223596767774E-10</v>
      </c>
      <c r="M536" s="36">
        <f t="shared" si="57"/>
        <v>-93.54624664534543</v>
      </c>
    </row>
    <row r="537" spans="3:13" ht="12.75">
      <c r="C537" s="2">
        <f>sinBOC_1!B550</f>
        <v>228</v>
      </c>
      <c r="D537" s="26">
        <f>sinBOC_1!C550</f>
        <v>23.32439999999993</v>
      </c>
      <c r="E537" s="40">
        <f>sinBOC_1!G550</f>
        <v>6.23505401833105E-10</v>
      </c>
      <c r="F537" s="35">
        <f t="shared" si="55"/>
        <v>-92.05159779593382</v>
      </c>
      <c r="G537" s="41">
        <f t="shared" si="53"/>
        <v>5.668230925755499E-10</v>
      </c>
      <c r="H537" s="40">
        <f>sinBOC_2!H548</f>
        <v>6.949353029879355E-12</v>
      </c>
      <c r="I537" s="36">
        <f t="shared" si="56"/>
        <v>-111.58055625428888</v>
      </c>
      <c r="J537" s="41">
        <f t="shared" si="54"/>
        <v>6.317593663526688E-13</v>
      </c>
      <c r="K537" s="4"/>
      <c r="L537" s="35">
        <f t="shared" si="52"/>
        <v>5.674548519419026E-10</v>
      </c>
      <c r="M537" s="36">
        <f t="shared" si="57"/>
        <v>-92.46068686262578</v>
      </c>
    </row>
    <row r="538" spans="3:13" ht="12.75">
      <c r="C538" s="2">
        <f>sinBOC_1!B551</f>
        <v>229</v>
      </c>
      <c r="D538" s="26">
        <f>sinBOC_1!C551</f>
        <v>23.42669999999993</v>
      </c>
      <c r="E538" s="40">
        <f>sinBOC_1!G551</f>
        <v>7.189411728327573E-10</v>
      </c>
      <c r="F538" s="35">
        <f t="shared" si="55"/>
        <v>-91.43306644191989</v>
      </c>
      <c r="G538" s="41">
        <f t="shared" si="53"/>
        <v>6.535828843934157E-10</v>
      </c>
      <c r="H538" s="40">
        <f>sinBOC_2!H549</f>
        <v>1.582442961615532E-12</v>
      </c>
      <c r="I538" s="36">
        <f t="shared" si="56"/>
        <v>-118.006719349612</v>
      </c>
      <c r="J538" s="41">
        <f t="shared" si="54"/>
        <v>1.4385845105595751E-13</v>
      </c>
      <c r="K538" s="4"/>
      <c r="L538" s="35">
        <f t="shared" si="52"/>
        <v>6.537267428444717E-10</v>
      </c>
      <c r="M538" s="36">
        <f t="shared" si="57"/>
        <v>-91.84603748425207</v>
      </c>
    </row>
    <row r="539" spans="3:13" ht="12.75">
      <c r="C539" s="2">
        <f>sinBOC_1!B552</f>
        <v>230</v>
      </c>
      <c r="D539" s="26">
        <f>sinBOC_1!C552</f>
        <v>23.52899999999993</v>
      </c>
      <c r="E539" s="40">
        <f>sinBOC_1!G552</f>
        <v>7.489088110866952E-10</v>
      </c>
      <c r="F539" s="35">
        <f t="shared" si="55"/>
        <v>-91.25571059807649</v>
      </c>
      <c r="G539" s="41">
        <f t="shared" si="53"/>
        <v>6.808261918969956E-10</v>
      </c>
      <c r="H539" s="40">
        <f>sinBOC_2!H550</f>
        <v>6.4785074920314695E-37</v>
      </c>
      <c r="I539" s="36">
        <f t="shared" si="56"/>
        <v>-361.88525034659256</v>
      </c>
      <c r="J539" s="41">
        <f t="shared" si="54"/>
        <v>5.889552265483156E-38</v>
      </c>
      <c r="K539" s="4"/>
      <c r="L539" s="35">
        <f t="shared" si="52"/>
        <v>6.808261918969956E-10</v>
      </c>
      <c r="M539" s="36">
        <f t="shared" si="57"/>
        <v>-91.66963744965872</v>
      </c>
    </row>
    <row r="540" spans="3:13" ht="12.75">
      <c r="C540" s="2">
        <f>sinBOC_1!B553</f>
        <v>231</v>
      </c>
      <c r="D540" s="26">
        <f>sinBOC_1!C553</f>
        <v>23.63129999999993</v>
      </c>
      <c r="E540" s="40">
        <f>sinBOC_1!G553</f>
        <v>7.065458676660463E-10</v>
      </c>
      <c r="F540" s="35">
        <f t="shared" si="55"/>
        <v>-91.50859639296442</v>
      </c>
      <c r="G540" s="41">
        <f t="shared" si="53"/>
        <v>6.423144251509511E-10</v>
      </c>
      <c r="H540" s="40">
        <f>sinBOC_2!H551</f>
        <v>1.0215811352923125E-12</v>
      </c>
      <c r="I540" s="36">
        <f t="shared" si="56"/>
        <v>-119.9072713543346</v>
      </c>
      <c r="J540" s="41">
        <f t="shared" si="54"/>
        <v>9.287101229930117E-14</v>
      </c>
      <c r="K540" s="4"/>
      <c r="L540" s="35">
        <f aca="true" t="shared" si="58" ref="L540:L603">G540+J540</f>
        <v>6.424072961632505E-10</v>
      </c>
      <c r="M540" s="36">
        <f t="shared" si="57"/>
        <v>-91.92189535186654</v>
      </c>
    </row>
    <row r="541" spans="3:13" ht="12.75">
      <c r="C541" s="2">
        <f>sinBOC_1!B554</f>
        <v>232</v>
      </c>
      <c r="D541" s="26">
        <f>sinBOC_1!C554</f>
        <v>23.733599999999928</v>
      </c>
      <c r="E541" s="40">
        <f>sinBOC_1!G554</f>
        <v>6.021905619965331E-10</v>
      </c>
      <c r="F541" s="35">
        <f t="shared" si="55"/>
        <v>-92.20266055374151</v>
      </c>
      <c r="G541" s="41">
        <f t="shared" si="53"/>
        <v>5.474459654513937E-10</v>
      </c>
      <c r="H541" s="40">
        <f>sinBOC_2!H552</f>
        <v>2.8723347621991927E-12</v>
      </c>
      <c r="I541" s="36">
        <f t="shared" si="56"/>
        <v>-115.41764945730777</v>
      </c>
      <c r="J541" s="41">
        <f t="shared" si="54"/>
        <v>2.6112134201810854E-13</v>
      </c>
      <c r="K541" s="4"/>
      <c r="L541" s="35">
        <f t="shared" si="58"/>
        <v>5.477070867934118E-10</v>
      </c>
      <c r="M541" s="36">
        <f t="shared" si="57"/>
        <v>-92.61451639689506</v>
      </c>
    </row>
    <row r="542" spans="3:13" ht="12.75">
      <c r="C542" s="2">
        <f>sinBOC_1!B555</f>
        <v>233</v>
      </c>
      <c r="D542" s="26">
        <f>sinBOC_1!C555</f>
        <v>23.835899999999928</v>
      </c>
      <c r="E542" s="40">
        <f>sinBOC_1!G555</f>
        <v>4.599348377602267E-10</v>
      </c>
      <c r="F542" s="35">
        <f t="shared" si="55"/>
        <v>-93.37303693548361</v>
      </c>
      <c r="G542" s="41">
        <f t="shared" si="53"/>
        <v>4.181225797820243E-10</v>
      </c>
      <c r="H542" s="40">
        <f>sinBOC_2!H553</f>
        <v>4.1016812693631925E-12</v>
      </c>
      <c r="I542" s="36">
        <f t="shared" si="56"/>
        <v>-113.87038090514429</v>
      </c>
      <c r="J542" s="41">
        <f t="shared" si="54"/>
        <v>3.72880115396654E-13</v>
      </c>
      <c r="K542" s="4"/>
      <c r="L542" s="35">
        <f t="shared" si="58"/>
        <v>4.184954598974209E-10</v>
      </c>
      <c r="M542" s="36">
        <f t="shared" si="57"/>
        <v>-93.78309249145495</v>
      </c>
    </row>
    <row r="543" spans="3:13" ht="12.75">
      <c r="C543" s="2">
        <f>sinBOC_1!B556</f>
        <v>234</v>
      </c>
      <c r="D543" s="26">
        <f>sinBOC_1!C556</f>
        <v>23.938199999999927</v>
      </c>
      <c r="E543" s="40">
        <f>sinBOC_1!G556</f>
        <v>3.0994417285207655E-10</v>
      </c>
      <c r="F543" s="35">
        <f t="shared" si="55"/>
        <v>-95.08716524248615</v>
      </c>
      <c r="G543" s="41">
        <f t="shared" si="53"/>
        <v>2.8176742986552414E-10</v>
      </c>
      <c r="H543" s="40">
        <f>sinBOC_2!H554</f>
        <v>4.104219559427612E-12</v>
      </c>
      <c r="I543" s="36">
        <f t="shared" si="56"/>
        <v>-113.867694142468</v>
      </c>
      <c r="J543" s="41">
        <f t="shared" si="54"/>
        <v>3.7311086903887396E-13</v>
      </c>
      <c r="K543" s="4"/>
      <c r="L543" s="35">
        <f t="shared" si="58"/>
        <v>2.82140540734563E-10</v>
      </c>
      <c r="M543" s="36">
        <f t="shared" si="57"/>
        <v>-95.49534505647873</v>
      </c>
    </row>
    <row r="544" spans="3:13" ht="12.75">
      <c r="C544" s="2">
        <f>sinBOC_1!B557</f>
        <v>235</v>
      </c>
      <c r="D544" s="26">
        <f>sinBOC_1!C557</f>
        <v>24.040499999999927</v>
      </c>
      <c r="E544" s="40">
        <f>sinBOC_1!G557</f>
        <v>1.7934484430287012E-10</v>
      </c>
      <c r="F544" s="35">
        <f t="shared" si="55"/>
        <v>-97.46311103643703</v>
      </c>
      <c r="G544" s="41">
        <f t="shared" si="53"/>
        <v>1.6304076754806374E-10</v>
      </c>
      <c r="H544" s="40">
        <f>sinBOC_2!H555</f>
        <v>3.1084730141983194E-12</v>
      </c>
      <c r="I544" s="36">
        <f t="shared" si="56"/>
        <v>-115.0745289855017</v>
      </c>
      <c r="J544" s="41">
        <f t="shared" si="54"/>
        <v>2.8258845583621095E-13</v>
      </c>
      <c r="K544" s="4"/>
      <c r="L544" s="35">
        <f t="shared" si="58"/>
        <v>1.6332335600389996E-10</v>
      </c>
      <c r="M544" s="36">
        <f t="shared" si="57"/>
        <v>-97.86951704679726</v>
      </c>
    </row>
    <row r="545" spans="3:13" ht="12.75">
      <c r="C545" s="2">
        <f>sinBOC_1!B558</f>
        <v>236</v>
      </c>
      <c r="D545" s="26">
        <f>sinBOC_1!C558</f>
        <v>24.142799999999927</v>
      </c>
      <c r="E545" s="40">
        <f>sinBOC_1!G558</f>
        <v>8.490540686830022E-11</v>
      </c>
      <c r="F545" s="35">
        <f t="shared" si="55"/>
        <v>-100.71064652532273</v>
      </c>
      <c r="G545" s="41">
        <f t="shared" si="53"/>
        <v>7.718673351663657E-11</v>
      </c>
      <c r="H545" s="40">
        <f>sinBOC_2!H556</f>
        <v>1.7768619988571156E-12</v>
      </c>
      <c r="I545" s="36">
        <f t="shared" si="56"/>
        <v>-117.50346300648363</v>
      </c>
      <c r="J545" s="41">
        <f t="shared" si="54"/>
        <v>1.6153290898701057E-13</v>
      </c>
      <c r="K545" s="4"/>
      <c r="L545" s="35">
        <f t="shared" si="58"/>
        <v>7.734826642562358E-11</v>
      </c>
      <c r="M545" s="36">
        <f t="shared" si="57"/>
        <v>-101.11549415516295</v>
      </c>
    </row>
    <row r="546" spans="3:13" ht="12.75">
      <c r="C546" s="2">
        <f>sinBOC_1!B559</f>
        <v>237</v>
      </c>
      <c r="D546" s="26">
        <f>sinBOC_1!C559</f>
        <v>24.245099999999926</v>
      </c>
      <c r="E546" s="40">
        <f>sinBOC_1!G559</f>
        <v>2.9962288375605935E-11</v>
      </c>
      <c r="F546" s="35">
        <f t="shared" si="55"/>
        <v>-105.23425020380273</v>
      </c>
      <c r="G546" s="41">
        <f t="shared" si="53"/>
        <v>2.7238443977823576E-11</v>
      </c>
      <c r="H546" s="40">
        <f>sinBOC_2!H557</f>
        <v>7.14844401602521E-13</v>
      </c>
      <c r="I546" s="36">
        <f t="shared" si="56"/>
        <v>-121.45788479708546</v>
      </c>
      <c r="J546" s="41">
        <f t="shared" si="54"/>
        <v>6.498585469113829E-14</v>
      </c>
      <c r="K546" s="4"/>
      <c r="L546" s="35">
        <f t="shared" si="58"/>
        <v>2.7303429832514713E-11</v>
      </c>
      <c r="M546" s="36">
        <f t="shared" si="57"/>
        <v>-105.63782793846693</v>
      </c>
    </row>
    <row r="547" spans="3:13" ht="12.75">
      <c r="C547" s="2">
        <f>sinBOC_1!B560</f>
        <v>238</v>
      </c>
      <c r="D547" s="26">
        <f>sinBOC_1!C560</f>
        <v>24.347399999999926</v>
      </c>
      <c r="E547" s="40">
        <f>sinBOC_1!G560</f>
        <v>6.377642255233892E-12</v>
      </c>
      <c r="F547" s="35">
        <f t="shared" si="55"/>
        <v>-111.95339845540741</v>
      </c>
      <c r="G547" s="41">
        <f t="shared" si="53"/>
        <v>5.797856595667174E-12</v>
      </c>
      <c r="H547" s="40">
        <f>sinBOC_2!H558</f>
        <v>1.659203259223918E-13</v>
      </c>
      <c r="I547" s="36">
        <f t="shared" si="56"/>
        <v>-127.80100407856209</v>
      </c>
      <c r="J547" s="41">
        <f t="shared" si="54"/>
        <v>1.5083665992944715E-14</v>
      </c>
      <c r="K547" s="4"/>
      <c r="L547" s="35">
        <f t="shared" si="58"/>
        <v>5.8129402616601195E-12</v>
      </c>
      <c r="M547" s="36">
        <f t="shared" si="57"/>
        <v>-112.3560414017189</v>
      </c>
    </row>
    <row r="548" spans="3:13" ht="12.75">
      <c r="C548" s="2">
        <f>sinBOC_1!B561</f>
        <v>239</v>
      </c>
      <c r="D548" s="26">
        <f>sinBOC_1!C561</f>
        <v>24.449699999999925</v>
      </c>
      <c r="E548" s="40">
        <f>sinBOC_1!G561</f>
        <v>4.1535417074946894E-13</v>
      </c>
      <c r="F548" s="35">
        <f t="shared" si="55"/>
        <v>-123.81581424239587</v>
      </c>
      <c r="G548" s="41">
        <f t="shared" si="53"/>
        <v>3.775947006813354E-13</v>
      </c>
      <c r="H548" s="40">
        <f>sinBOC_2!H559</f>
        <v>1.1353487148795517E-14</v>
      </c>
      <c r="I548" s="36">
        <f t="shared" si="56"/>
        <v>-139.44870727292087</v>
      </c>
      <c r="J548" s="41">
        <f t="shared" si="54"/>
        <v>1.0321351953450473E-15</v>
      </c>
      <c r="K548" s="4"/>
      <c r="L548" s="35">
        <f t="shared" si="58"/>
        <v>3.7862683587668043E-13</v>
      </c>
      <c r="M548" s="36">
        <f t="shared" si="57"/>
        <v>-124.2178860785736</v>
      </c>
    </row>
    <row r="549" spans="3:13" ht="12.75">
      <c r="C549" s="2">
        <f>sinBOC_1!B562</f>
        <v>240</v>
      </c>
      <c r="D549" s="26">
        <f>sinBOC_1!C562</f>
        <v>24.551999999999925</v>
      </c>
      <c r="E549" s="40">
        <f>sinBOC_1!G562</f>
        <v>1.2095497545904411E-61</v>
      </c>
      <c r="F549" s="35">
        <f t="shared" si="55"/>
        <v>-609.1737626231686</v>
      </c>
      <c r="G549" s="41">
        <f t="shared" si="53"/>
        <v>1.09959068599131E-61</v>
      </c>
      <c r="H549" s="40">
        <f>sinBOC_2!H560</f>
        <v>3.5703686753451784E-63</v>
      </c>
      <c r="I549" s="36">
        <f t="shared" si="56"/>
        <v>-624.4728693643652</v>
      </c>
      <c r="J549" s="41">
        <f t="shared" si="54"/>
        <v>3.245789704859254E-64</v>
      </c>
      <c r="K549" s="4"/>
      <c r="L549" s="35">
        <f t="shared" si="58"/>
        <v>1.1028364756961692E-61</v>
      </c>
      <c r="M549" s="36">
        <f t="shared" si="57"/>
        <v>-609.5748887828299</v>
      </c>
    </row>
    <row r="550" spans="3:13" ht="12.75">
      <c r="C550" s="2">
        <f>sinBOC_1!B563</f>
        <v>241</v>
      </c>
      <c r="D550" s="26">
        <f>sinBOC_1!C563</f>
        <v>24.654299999999925</v>
      </c>
      <c r="E550" s="40">
        <f>sinBOC_1!G563</f>
        <v>4.084889307561282E-13</v>
      </c>
      <c r="F550" s="35">
        <f t="shared" si="55"/>
        <v>-123.88819707495497</v>
      </c>
      <c r="G550" s="41">
        <f t="shared" si="53"/>
        <v>3.71353573414662E-13</v>
      </c>
      <c r="H550" s="40">
        <f>sinBOC_2!H561</f>
        <v>1.1165829435144883E-14</v>
      </c>
      <c r="I550" s="36">
        <f t="shared" si="56"/>
        <v>-139.52109010548025</v>
      </c>
      <c r="J550" s="41">
        <f t="shared" si="54"/>
        <v>1.0150754031949896E-15</v>
      </c>
      <c r="K550" s="4"/>
      <c r="L550" s="35">
        <f t="shared" si="58"/>
        <v>3.7236864881785696E-13</v>
      </c>
      <c r="M550" s="36">
        <f t="shared" si="57"/>
        <v>-124.2902689111327</v>
      </c>
    </row>
    <row r="551" spans="3:13" ht="12.75">
      <c r="C551" s="2">
        <f>sinBOC_1!B564</f>
        <v>242</v>
      </c>
      <c r="D551" s="26">
        <f>sinBOC_1!C564</f>
        <v>24.756599999999924</v>
      </c>
      <c r="E551" s="40">
        <f>sinBOC_1!G564</f>
        <v>6.168553512473124E-12</v>
      </c>
      <c r="F551" s="35">
        <f t="shared" si="55"/>
        <v>-112.09816663389772</v>
      </c>
      <c r="G551" s="41">
        <f t="shared" si="53"/>
        <v>5.6077759204301125E-12</v>
      </c>
      <c r="H551" s="40">
        <f>sinBOC_2!H562</f>
        <v>1.6048068679602652E-13</v>
      </c>
      <c r="I551" s="36">
        <f t="shared" si="56"/>
        <v>-127.94577225705224</v>
      </c>
      <c r="J551" s="41">
        <f t="shared" si="54"/>
        <v>1.4589153345093323E-14</v>
      </c>
      <c r="K551" s="4"/>
      <c r="L551" s="35">
        <f t="shared" si="58"/>
        <v>5.622365073775206E-12</v>
      </c>
      <c r="M551" s="36">
        <f t="shared" si="57"/>
        <v>-112.50080958020922</v>
      </c>
    </row>
    <row r="552" spans="3:13" ht="12.75">
      <c r="C552" s="2">
        <f>sinBOC_1!B565</f>
        <v>243</v>
      </c>
      <c r="D552" s="26">
        <f>sinBOC_1!C565</f>
        <v>24.858899999999924</v>
      </c>
      <c r="E552" s="40">
        <f>sinBOC_1!G565</f>
        <v>2.850093609995868E-11</v>
      </c>
      <c r="F552" s="35">
        <f t="shared" si="55"/>
        <v>-105.4514087555745</v>
      </c>
      <c r="G552" s="41">
        <f t="shared" si="53"/>
        <v>2.5909941909053343E-11</v>
      </c>
      <c r="H552" s="40">
        <f>sinBOC_2!H563</f>
        <v>6.799792577951573E-13</v>
      </c>
      <c r="I552" s="36">
        <f t="shared" si="56"/>
        <v>-121.67504334885675</v>
      </c>
      <c r="J552" s="41">
        <f t="shared" si="54"/>
        <v>6.181629616319614E-14</v>
      </c>
      <c r="K552" s="4"/>
      <c r="L552" s="35">
        <f t="shared" si="58"/>
        <v>2.597175820521654E-11</v>
      </c>
      <c r="M552" s="36">
        <f t="shared" si="57"/>
        <v>-105.8549864902387</v>
      </c>
    </row>
    <row r="553" spans="3:13" ht="12.75">
      <c r="C553" s="2">
        <f>sinBOC_1!B566</f>
        <v>244</v>
      </c>
      <c r="D553" s="26">
        <f>sinBOC_1!C566</f>
        <v>24.961199999999923</v>
      </c>
      <c r="E553" s="40">
        <f>sinBOC_1!G566</f>
        <v>7.942911080574838E-11</v>
      </c>
      <c r="F553" s="35">
        <f t="shared" si="55"/>
        <v>-101.00020299270054</v>
      </c>
      <c r="G553" s="41">
        <f t="shared" si="53"/>
        <v>7.220828255068035E-11</v>
      </c>
      <c r="H553" s="40">
        <f>sinBOC_2!H564</f>
        <v>1.6622565487812728E-12</v>
      </c>
      <c r="I553" s="36">
        <f t="shared" si="56"/>
        <v>-117.79301947386067</v>
      </c>
      <c r="J553" s="41">
        <f t="shared" si="54"/>
        <v>1.511142317073885E-13</v>
      </c>
      <c r="K553" s="4"/>
      <c r="L553" s="35">
        <f t="shared" si="58"/>
        <v>7.235939678238774E-11</v>
      </c>
      <c r="M553" s="36">
        <f t="shared" si="57"/>
        <v>-101.40505062254076</v>
      </c>
    </row>
    <row r="554" spans="3:13" ht="12.75">
      <c r="C554" s="2">
        <f>sinBOC_1!B567</f>
        <v>245</v>
      </c>
      <c r="D554" s="26">
        <f>sinBOC_1!C567</f>
        <v>25.063499999999923</v>
      </c>
      <c r="E554" s="40">
        <f>sinBOC_1!G567</f>
        <v>1.650032324301067E-10</v>
      </c>
      <c r="F554" s="35">
        <f t="shared" si="55"/>
        <v>-97.82507547829682</v>
      </c>
      <c r="G554" s="41">
        <f t="shared" si="53"/>
        <v>1.5000293857282428E-10</v>
      </c>
      <c r="H554" s="40">
        <f>sinBOC_2!H565</f>
        <v>2.859898745672588E-12</v>
      </c>
      <c r="I554" s="36">
        <f t="shared" si="56"/>
        <v>-115.43649342736029</v>
      </c>
      <c r="J554" s="41">
        <f t="shared" si="54"/>
        <v>2.5999079506114447E-13</v>
      </c>
      <c r="K554" s="4"/>
      <c r="L554" s="35">
        <f t="shared" si="58"/>
        <v>1.5026292936788543E-10</v>
      </c>
      <c r="M554" s="36">
        <f t="shared" si="57"/>
        <v>-98.23148148865705</v>
      </c>
    </row>
    <row r="555" spans="3:13" ht="12.75">
      <c r="C555" s="2">
        <f>sinBOC_1!B568</f>
        <v>246</v>
      </c>
      <c r="D555" s="26">
        <f>sinBOC_1!C568</f>
        <v>25.165799999999923</v>
      </c>
      <c r="E555" s="40">
        <f>sinBOC_1!G568</f>
        <v>2.804432402782232E-10</v>
      </c>
      <c r="F555" s="35">
        <f t="shared" si="55"/>
        <v>-95.52155023635379</v>
      </c>
      <c r="G555" s="41">
        <f t="shared" si="53"/>
        <v>2.5494840025293016E-10</v>
      </c>
      <c r="H555" s="40">
        <f>sinBOC_2!H566</f>
        <v>3.713574033246876E-12</v>
      </c>
      <c r="I555" s="36">
        <f t="shared" si="56"/>
        <v>-114.3020791363337</v>
      </c>
      <c r="J555" s="41">
        <f t="shared" si="54"/>
        <v>3.375976393860798E-13</v>
      </c>
      <c r="K555" s="4"/>
      <c r="L555" s="35">
        <f t="shared" si="58"/>
        <v>2.552859978923162E-10</v>
      </c>
      <c r="M555" s="36">
        <f t="shared" si="57"/>
        <v>-95.92973005034636</v>
      </c>
    </row>
    <row r="556" spans="3:13" ht="12.75">
      <c r="C556" s="2">
        <f>sinBOC_1!B569</f>
        <v>247</v>
      </c>
      <c r="D556" s="26">
        <f>sinBOC_1!C569</f>
        <v>25.268099999999922</v>
      </c>
      <c r="E556" s="40">
        <f>sinBOC_1!G569</f>
        <v>4.092740809905684E-10</v>
      </c>
      <c r="F556" s="35">
        <f t="shared" si="55"/>
        <v>-93.87985758015851</v>
      </c>
      <c r="G556" s="41">
        <f t="shared" si="53"/>
        <v>3.7206734635506215E-10</v>
      </c>
      <c r="H556" s="40">
        <f>sinBOC_2!H567</f>
        <v>3.649890580611167E-12</v>
      </c>
      <c r="I556" s="36">
        <f t="shared" si="56"/>
        <v>-114.37720154981628</v>
      </c>
      <c r="J556" s="41">
        <f t="shared" si="54"/>
        <v>3.3180823460101526E-13</v>
      </c>
      <c r="K556" s="4"/>
      <c r="L556" s="35">
        <f t="shared" si="58"/>
        <v>3.723991545896632E-10</v>
      </c>
      <c r="M556" s="36">
        <f t="shared" si="57"/>
        <v>-94.28991313612985</v>
      </c>
    </row>
    <row r="557" spans="3:13" ht="12.75">
      <c r="C557" s="2">
        <f>sinBOC_1!B570</f>
        <v>248</v>
      </c>
      <c r="D557" s="26">
        <f>sinBOC_1!C570</f>
        <v>25.370399999999922</v>
      </c>
      <c r="E557" s="40">
        <f>sinBOC_1!G570</f>
        <v>5.269950703839099E-10</v>
      </c>
      <c r="F557" s="35">
        <f t="shared" si="55"/>
        <v>-92.7819344724491</v>
      </c>
      <c r="G557" s="41">
        <f t="shared" si="53"/>
        <v>4.790864276217363E-10</v>
      </c>
      <c r="H557" s="40">
        <f>sinBOC_2!H568</f>
        <v>2.513666529668647E-12</v>
      </c>
      <c r="I557" s="36">
        <f t="shared" si="56"/>
        <v>-115.99692337601043</v>
      </c>
      <c r="J557" s="41">
        <f t="shared" si="54"/>
        <v>2.2851513906078616E-13</v>
      </c>
      <c r="K557" s="4"/>
      <c r="L557" s="35">
        <f t="shared" si="58"/>
        <v>4.79314942760797E-10</v>
      </c>
      <c r="M557" s="36">
        <f t="shared" si="57"/>
        <v>-93.19379031560266</v>
      </c>
    </row>
    <row r="558" spans="3:13" ht="12.75">
      <c r="C558" s="2">
        <f>sinBOC_1!B571</f>
        <v>249</v>
      </c>
      <c r="D558" s="26">
        <f>sinBOC_1!C571</f>
        <v>25.47269999999992</v>
      </c>
      <c r="E558" s="40">
        <f>sinBOC_1!G571</f>
        <v>6.08086870284714E-10</v>
      </c>
      <c r="F558" s="35">
        <f t="shared" si="55"/>
        <v>-92.16034373703687</v>
      </c>
      <c r="G558" s="41">
        <f t="shared" si="53"/>
        <v>5.528062457133764E-10</v>
      </c>
      <c r="H558" s="40">
        <f>sinBOC_2!H569</f>
        <v>8.792211570856001E-13</v>
      </c>
      <c r="I558" s="36">
        <f t="shared" si="56"/>
        <v>-120.55901869839599</v>
      </c>
      <c r="J558" s="41">
        <f t="shared" si="54"/>
        <v>7.992919609869094E-14</v>
      </c>
      <c r="K558" s="4"/>
      <c r="L558" s="35">
        <f t="shared" si="58"/>
        <v>5.528861749094751E-10</v>
      </c>
      <c r="M558" s="36">
        <f t="shared" si="57"/>
        <v>-92.573642695939</v>
      </c>
    </row>
    <row r="559" spans="3:13" ht="12.75">
      <c r="C559" s="2">
        <f>sinBOC_1!B572</f>
        <v>250</v>
      </c>
      <c r="D559" s="26">
        <f>sinBOC_1!C572</f>
        <v>25.57499999999992</v>
      </c>
      <c r="E559" s="40">
        <f>sinBOC_1!G572</f>
        <v>6.338764177037787E-10</v>
      </c>
      <c r="F559" s="35">
        <f t="shared" si="55"/>
        <v>-91.97995405116538</v>
      </c>
      <c r="G559" s="41">
        <f t="shared" si="53"/>
        <v>5.76251288821617E-10</v>
      </c>
      <c r="H559" s="40">
        <f>sinBOC_2!H570</f>
        <v>5.856748962379877E-37</v>
      </c>
      <c r="I559" s="36">
        <f t="shared" si="56"/>
        <v>-362.3234339072186</v>
      </c>
      <c r="J559" s="41">
        <f t="shared" si="54"/>
        <v>5.324317238527162E-38</v>
      </c>
      <c r="K559" s="4"/>
      <c r="L559" s="35">
        <f t="shared" si="58"/>
        <v>5.76251288821617E-10</v>
      </c>
      <c r="M559" s="36">
        <f t="shared" si="57"/>
        <v>-92.39388090274764</v>
      </c>
    </row>
    <row r="560" spans="3:13" ht="12.75">
      <c r="C560" s="2">
        <f>sinBOC_1!B573</f>
        <v>251</v>
      </c>
      <c r="D560" s="26">
        <f>sinBOC_1!C573</f>
        <v>25.67729999999992</v>
      </c>
      <c r="E560" s="40">
        <f>sinBOC_1!G573</f>
        <v>5.984348509472599E-10</v>
      </c>
      <c r="F560" s="35">
        <f t="shared" si="55"/>
        <v>-92.22983122474224</v>
      </c>
      <c r="G560" s="41">
        <f t="shared" si="53"/>
        <v>5.440316826793272E-10</v>
      </c>
      <c r="H560" s="40">
        <f>sinBOC_2!H571</f>
        <v>1.3171995896860835E-12</v>
      </c>
      <c r="I560" s="36">
        <f t="shared" si="56"/>
        <v>-118.803484132449</v>
      </c>
      <c r="J560" s="41">
        <f t="shared" si="54"/>
        <v>1.1974541724418944E-13</v>
      </c>
      <c r="K560" s="4"/>
      <c r="L560" s="35">
        <f t="shared" si="58"/>
        <v>5.441514280965714E-10</v>
      </c>
      <c r="M560" s="36">
        <f t="shared" si="57"/>
        <v>-92.64280226707443</v>
      </c>
    </row>
    <row r="561" spans="3:13" ht="12.75">
      <c r="C561" s="2">
        <f>sinBOC_1!B574</f>
        <v>252</v>
      </c>
      <c r="D561" s="26">
        <f>sinBOC_1!C574</f>
        <v>25.77959999999992</v>
      </c>
      <c r="E561" s="40">
        <f>sinBOC_1!G574</f>
        <v>5.103978459451712E-10</v>
      </c>
      <c r="F561" s="35">
        <f t="shared" si="55"/>
        <v>-92.92091167155428</v>
      </c>
      <c r="G561" s="41">
        <f t="shared" si="53"/>
        <v>4.6399804176833747E-10</v>
      </c>
      <c r="H561" s="40">
        <f>sinBOC_2!H572</f>
        <v>5.688699419007889E-12</v>
      </c>
      <c r="I561" s="36">
        <f t="shared" si="56"/>
        <v>-112.44987012991756</v>
      </c>
      <c r="J561" s="41">
        <f t="shared" si="54"/>
        <v>5.17154492637081E-13</v>
      </c>
      <c r="K561" s="4"/>
      <c r="L561" s="35">
        <f t="shared" si="58"/>
        <v>4.6451519626097456E-10</v>
      </c>
      <c r="M561" s="36">
        <f t="shared" si="57"/>
        <v>-93.33000073824624</v>
      </c>
    </row>
    <row r="562" spans="3:13" ht="12.75">
      <c r="C562" s="2">
        <f>sinBOC_1!B575</f>
        <v>253</v>
      </c>
      <c r="D562" s="26">
        <f>sinBOC_1!C575</f>
        <v>25.88189999999992</v>
      </c>
      <c r="E562" s="40">
        <f>sinBOC_1!G575</f>
        <v>3.9009205591660323E-10</v>
      </c>
      <c r="F562" s="35">
        <f t="shared" si="55"/>
        <v>-94.08832893847944</v>
      </c>
      <c r="G562" s="41">
        <f t="shared" si="53"/>
        <v>3.5462914174236656E-10</v>
      </c>
      <c r="H562" s="40">
        <f>sinBOC_2!H573</f>
        <v>1.2699782334064349E-11</v>
      </c>
      <c r="I562" s="36">
        <f t="shared" si="56"/>
        <v>-108.96203722502692</v>
      </c>
      <c r="J562" s="41">
        <f t="shared" si="54"/>
        <v>1.1545256667331229E-12</v>
      </c>
      <c r="K562" s="4"/>
      <c r="L562" s="35">
        <f t="shared" si="58"/>
        <v>3.5578366740909966E-10</v>
      </c>
      <c r="M562" s="36">
        <f t="shared" si="57"/>
        <v>-94.48813992499731</v>
      </c>
    </row>
    <row r="563" spans="3:13" ht="12.75">
      <c r="C563" s="2">
        <f>sinBOC_1!B576</f>
        <v>254</v>
      </c>
      <c r="D563" s="26">
        <f>sinBOC_1!C576</f>
        <v>25.98419999999992</v>
      </c>
      <c r="E563" s="40">
        <f>sinBOC_1!G576</f>
        <v>2.630557246061262E-10</v>
      </c>
      <c r="F563" s="35">
        <f t="shared" si="55"/>
        <v>-95.79952242668192</v>
      </c>
      <c r="G563" s="41">
        <f t="shared" si="53"/>
        <v>2.391415678237511E-10</v>
      </c>
      <c r="H563" s="40">
        <f>sinBOC_2!H574</f>
        <v>2.0460897842042658E-11</v>
      </c>
      <c r="I563" s="36">
        <f t="shared" si="56"/>
        <v>-106.8907531298508</v>
      </c>
      <c r="J563" s="41">
        <f t="shared" si="54"/>
        <v>1.8600816220038787E-12</v>
      </c>
      <c r="K563" s="4"/>
      <c r="L563" s="35">
        <f t="shared" si="58"/>
        <v>2.41001649445755E-10</v>
      </c>
      <c r="M563" s="36">
        <f t="shared" si="57"/>
        <v>-96.17979985048623</v>
      </c>
    </row>
    <row r="564" spans="3:13" ht="12.75">
      <c r="C564" s="2">
        <f>sinBOC_1!B577</f>
        <v>255</v>
      </c>
      <c r="D564" s="26">
        <f>sinBOC_1!C577</f>
        <v>26.08649999999992</v>
      </c>
      <c r="E564" s="40">
        <f>sinBOC_1!G577</f>
        <v>1.5231555596503543E-10</v>
      </c>
      <c r="F564" s="35">
        <f t="shared" si="55"/>
        <v>-98.17255739968121</v>
      </c>
      <c r="G564" s="41">
        <f t="shared" si="53"/>
        <v>1.3846868724094128E-10</v>
      </c>
      <c r="H564" s="40">
        <f>sinBOC_2!H575</f>
        <v>2.613321788278771E-11</v>
      </c>
      <c r="I564" s="36">
        <f t="shared" si="56"/>
        <v>-105.82807110644113</v>
      </c>
      <c r="J564" s="41">
        <f t="shared" si="54"/>
        <v>2.375747080253429E-12</v>
      </c>
      <c r="K564" s="4"/>
      <c r="L564" s="35">
        <f t="shared" si="58"/>
        <v>1.408444343211947E-10</v>
      </c>
      <c r="M564" s="36">
        <f t="shared" si="57"/>
        <v>-98.51260310136149</v>
      </c>
    </row>
    <row r="565" spans="3:13" ht="12.75">
      <c r="C565" s="2">
        <f>sinBOC_1!B578</f>
        <v>256</v>
      </c>
      <c r="D565" s="26">
        <f>sinBOC_1!C578</f>
        <v>26.18879999999992</v>
      </c>
      <c r="E565" s="40">
        <f>sinBOC_1!G578</f>
        <v>7.215715852260029E-11</v>
      </c>
      <c r="F565" s="35">
        <f t="shared" si="55"/>
        <v>-101.41720577215733</v>
      </c>
      <c r="G565" s="41">
        <f t="shared" si="53"/>
        <v>6.559741683872753E-11</v>
      </c>
      <c r="H565" s="40">
        <f>sinBOC_2!H576</f>
        <v>2.709715004561749E-11</v>
      </c>
      <c r="I565" s="36">
        <f t="shared" si="56"/>
        <v>-105.67076383832182</v>
      </c>
      <c r="J565" s="41">
        <f t="shared" si="54"/>
        <v>2.463377276874318E-12</v>
      </c>
      <c r="K565" s="4"/>
      <c r="L565" s="35">
        <f t="shared" si="58"/>
        <v>6.806079411560185E-11</v>
      </c>
      <c r="M565" s="36">
        <f t="shared" si="57"/>
        <v>-101.67102987975855</v>
      </c>
    </row>
    <row r="566" spans="3:13" ht="12.75">
      <c r="C566" s="2">
        <f>sinBOC_1!B579</f>
        <v>257</v>
      </c>
      <c r="D566" s="26">
        <f>sinBOC_1!C579</f>
        <v>26.29109999999992</v>
      </c>
      <c r="E566" s="40">
        <f>sinBOC_1!G579</f>
        <v>2.5480352098739505E-11</v>
      </c>
      <c r="F566" s="35">
        <f t="shared" si="55"/>
        <v>-105.93794575022592</v>
      </c>
      <c r="G566" s="41">
        <f t="shared" si="53"/>
        <v>2.316395645339955E-11</v>
      </c>
      <c r="H566" s="40">
        <f>sinBOC_2!H577</f>
        <v>2.232882483774048E-11</v>
      </c>
      <c r="I566" s="36">
        <f t="shared" si="56"/>
        <v>-106.51134133171942</v>
      </c>
      <c r="J566" s="41">
        <f t="shared" si="54"/>
        <v>2.029893167067317E-12</v>
      </c>
      <c r="K566" s="4"/>
      <c r="L566" s="35">
        <f t="shared" si="58"/>
        <v>2.5193849620466867E-11</v>
      </c>
      <c r="M566" s="36">
        <f t="shared" si="57"/>
        <v>-105.98705467230396</v>
      </c>
    </row>
    <row r="567" spans="3:13" ht="12.75">
      <c r="C567" s="2">
        <f>sinBOC_1!B580</f>
        <v>258</v>
      </c>
      <c r="D567" s="26">
        <f>sinBOC_1!C580</f>
        <v>26.393399999999918</v>
      </c>
      <c r="E567" s="40">
        <f>sinBOC_1!G580</f>
        <v>5.4271853840747E-12</v>
      </c>
      <c r="F567" s="35">
        <f t="shared" si="55"/>
        <v>-112.6542534335408</v>
      </c>
      <c r="G567" s="41">
        <f t="shared" si="53"/>
        <v>4.933804894613364E-12</v>
      </c>
      <c r="H567" s="40">
        <f>sinBOC_2!H578</f>
        <v>1.3346098970885743E-11</v>
      </c>
      <c r="I567" s="36">
        <f t="shared" si="56"/>
        <v>-108.7464565886857</v>
      </c>
      <c r="J567" s="41">
        <f t="shared" si="54"/>
        <v>1.213281724625977E-12</v>
      </c>
      <c r="K567" s="4"/>
      <c r="L567" s="35">
        <f t="shared" si="58"/>
        <v>6.147086619239341E-12</v>
      </c>
      <c r="M567" s="36">
        <f t="shared" si="57"/>
        <v>-112.11330667147138</v>
      </c>
    </row>
    <row r="568" spans="3:13" ht="12.75">
      <c r="C568" s="2">
        <f>sinBOC_1!B581</f>
        <v>259</v>
      </c>
      <c r="D568" s="26">
        <f>sinBOC_1!C581</f>
        <v>26.495699999999918</v>
      </c>
      <c r="E568" s="40">
        <f>sinBOC_1!G581</f>
        <v>3.5368354060600094E-13</v>
      </c>
      <c r="F568" s="35">
        <f t="shared" si="55"/>
        <v>-124.51385150505621</v>
      </c>
      <c r="G568" s="41">
        <f t="shared" si="53"/>
        <v>3.2153049146000084E-13</v>
      </c>
      <c r="H568" s="40">
        <f>sinBOC_2!H579</f>
        <v>4.156412228059597E-12</v>
      </c>
      <c r="I568" s="36">
        <f t="shared" si="56"/>
        <v>-113.81281386164581</v>
      </c>
      <c r="J568" s="41">
        <f t="shared" si="54"/>
        <v>3.7785565709632707E-13</v>
      </c>
      <c r="K568" s="4"/>
      <c r="L568" s="35">
        <f t="shared" si="58"/>
        <v>6.993861485563279E-13</v>
      </c>
      <c r="M568" s="36">
        <f t="shared" si="57"/>
        <v>-121.55282973206532</v>
      </c>
    </row>
    <row r="569" spans="3:13" ht="12.75">
      <c r="C569" s="2">
        <f>sinBOC_1!B582</f>
        <v>260</v>
      </c>
      <c r="D569" s="26">
        <f>sinBOC_1!C582</f>
        <v>26.597999999999917</v>
      </c>
      <c r="E569" s="40">
        <f>sinBOC_1!G582</f>
        <v>1.4742140864808355E-61</v>
      </c>
      <c r="F569" s="35">
        <f t="shared" si="55"/>
        <v>-608.3143944332508</v>
      </c>
      <c r="G569" s="41">
        <f t="shared" si="53"/>
        <v>1.3401946240734868E-61</v>
      </c>
      <c r="H569" s="40">
        <f>sinBOC_2!H580</f>
        <v>3.098332208790843E-36</v>
      </c>
      <c r="I569" s="36">
        <f t="shared" si="56"/>
        <v>-355.08872018239293</v>
      </c>
      <c r="J569" s="41">
        <f t="shared" si="54"/>
        <v>2.8166656443553124E-37</v>
      </c>
      <c r="K569" s="4"/>
      <c r="L569" s="35">
        <f t="shared" si="58"/>
        <v>2.8166656443553124E-37</v>
      </c>
      <c r="M569" s="36">
        <f t="shared" si="57"/>
        <v>-365.50264703397517</v>
      </c>
    </row>
    <row r="570" spans="3:13" ht="12.75">
      <c r="C570" s="2">
        <f>sinBOC_1!B583</f>
        <v>261</v>
      </c>
      <c r="D570" s="26">
        <f>sinBOC_1!C583</f>
        <v>26.700299999999917</v>
      </c>
      <c r="E570" s="40">
        <f>sinBOC_1!G583</f>
        <v>3.4828387115926397E-13</v>
      </c>
      <c r="F570" s="35">
        <f t="shared" si="55"/>
        <v>-124.5806663702244</v>
      </c>
      <c r="G570" s="41">
        <f t="shared" si="53"/>
        <v>3.166217010538763E-13</v>
      </c>
      <c r="H570" s="40">
        <f>sinBOC_2!H581</f>
        <v>5.21371112649814E-12</v>
      </c>
      <c r="I570" s="36">
        <f t="shared" si="56"/>
        <v>-112.8285303523967</v>
      </c>
      <c r="J570" s="41">
        <f t="shared" si="54"/>
        <v>4.739737387725584E-13</v>
      </c>
      <c r="K570" s="4"/>
      <c r="L570" s="35">
        <f t="shared" si="58"/>
        <v>7.905954398264346E-13</v>
      </c>
      <c r="M570" s="36">
        <f t="shared" si="57"/>
        <v>-121.0204569500687</v>
      </c>
    </row>
    <row r="571" spans="3:13" ht="12.75">
      <c r="C571" s="2">
        <f>sinBOC_1!B584</f>
        <v>262</v>
      </c>
      <c r="D571" s="26">
        <f>sinBOC_1!C584</f>
        <v>26.802599999999916</v>
      </c>
      <c r="E571" s="40">
        <f>sinBOC_1!G584</f>
        <v>5.262734804271725E-12</v>
      </c>
      <c r="F571" s="35">
        <f t="shared" si="55"/>
        <v>-112.78788514068458</v>
      </c>
      <c r="G571" s="41">
        <f t="shared" si="53"/>
        <v>4.784304367519749E-12</v>
      </c>
      <c r="H571" s="40">
        <f>sinBOC_2!H582</f>
        <v>2.102297304481509E-11</v>
      </c>
      <c r="I571" s="36">
        <f t="shared" si="56"/>
        <v>-106.77305866535418</v>
      </c>
      <c r="J571" s="41">
        <f t="shared" si="54"/>
        <v>1.9111793677104636E-12</v>
      </c>
      <c r="K571" s="4"/>
      <c r="L571" s="35">
        <f t="shared" si="58"/>
        <v>6.6954837352302126E-12</v>
      </c>
      <c r="M571" s="36">
        <f t="shared" si="57"/>
        <v>-111.74218040615834</v>
      </c>
    </row>
    <row r="572" spans="3:13" ht="12.75">
      <c r="C572" s="2">
        <f>sinBOC_1!B585</f>
        <v>263</v>
      </c>
      <c r="D572" s="26">
        <f>sinBOC_1!C585</f>
        <v>26.904899999999916</v>
      </c>
      <c r="E572" s="40">
        <f>sinBOC_1!G585</f>
        <v>2.433101209741683E-11</v>
      </c>
      <c r="F572" s="35">
        <f t="shared" si="55"/>
        <v>-106.13839825340403</v>
      </c>
      <c r="G572" s="41">
        <f t="shared" si="53"/>
        <v>2.211910190674257E-11</v>
      </c>
      <c r="H572" s="40">
        <f>sinBOC_2!H583</f>
        <v>4.426872731903904E-11</v>
      </c>
      <c r="I572" s="36">
        <f t="shared" si="56"/>
        <v>-103.53902963367064</v>
      </c>
      <c r="J572" s="41">
        <f t="shared" si="54"/>
        <v>4.024429756276278E-12</v>
      </c>
      <c r="K572" s="4"/>
      <c r="L572" s="35">
        <f t="shared" si="58"/>
        <v>2.6143531663018848E-11</v>
      </c>
      <c r="M572" s="36">
        <f t="shared" si="57"/>
        <v>-105.82635745058496</v>
      </c>
    </row>
    <row r="573" spans="3:13" ht="12.75">
      <c r="C573" s="2">
        <f>sinBOC_1!B586</f>
        <v>264</v>
      </c>
      <c r="D573" s="26">
        <f>sinBOC_1!C586</f>
        <v>27.007199999999916</v>
      </c>
      <c r="E573" s="40">
        <f>sinBOC_1!G586</f>
        <v>6.785025741693315E-11</v>
      </c>
      <c r="F573" s="35">
        <f t="shared" si="55"/>
        <v>-101.68448500332298</v>
      </c>
      <c r="G573" s="41">
        <f t="shared" si="53"/>
        <v>6.168205219721195E-11</v>
      </c>
      <c r="H573" s="40">
        <f>sinBOC_2!H584</f>
        <v>6.785025741696367E-11</v>
      </c>
      <c r="I573" s="36">
        <f t="shared" si="56"/>
        <v>-101.68448500332103</v>
      </c>
      <c r="J573" s="41">
        <f t="shared" si="54"/>
        <v>6.1682052197239715E-12</v>
      </c>
      <c r="K573" s="4"/>
      <c r="L573" s="35">
        <f t="shared" si="58"/>
        <v>6.785025741693592E-11</v>
      </c>
      <c r="M573" s="36">
        <f t="shared" si="57"/>
        <v>-101.6844850033228</v>
      </c>
    </row>
    <row r="574" spans="3:13" ht="12.75">
      <c r="C574" s="2">
        <f>sinBOC_1!B587</f>
        <v>265</v>
      </c>
      <c r="D574" s="26">
        <f>sinBOC_1!C587</f>
        <v>27.109499999999915</v>
      </c>
      <c r="E574" s="40">
        <f>sinBOC_1!G587</f>
        <v>1.4103693879126305E-10</v>
      </c>
      <c r="F574" s="35">
        <f t="shared" si="55"/>
        <v>-98.50667126974264</v>
      </c>
      <c r="G574" s="41">
        <f t="shared" si="53"/>
        <v>1.2821539890114823E-10</v>
      </c>
      <c r="H574" s="40">
        <f>sinBOC_2!H585</f>
        <v>8.304123883084114E-11</v>
      </c>
      <c r="I574" s="36">
        <f t="shared" si="56"/>
        <v>-100.80706180529033</v>
      </c>
      <c r="J574" s="41">
        <f t="shared" si="54"/>
        <v>7.54920353007647E-12</v>
      </c>
      <c r="K574" s="4"/>
      <c r="L574" s="35">
        <f t="shared" si="58"/>
        <v>1.357646024312247E-10</v>
      </c>
      <c r="M574" s="36">
        <f t="shared" si="57"/>
        <v>-98.67213447822054</v>
      </c>
    </row>
    <row r="575" spans="3:13" ht="12.75">
      <c r="C575" s="2">
        <f>sinBOC_1!B588</f>
        <v>266</v>
      </c>
      <c r="D575" s="26">
        <f>sinBOC_1!C588</f>
        <v>27.211799999999915</v>
      </c>
      <c r="E575" s="40">
        <f>sinBOC_1!G588</f>
        <v>2.3985673481650215E-10</v>
      </c>
      <c r="F575" s="35">
        <f t="shared" si="55"/>
        <v>-96.2004808269077</v>
      </c>
      <c r="G575" s="41">
        <f t="shared" si="53"/>
        <v>2.1805157710591103E-10</v>
      </c>
      <c r="H575" s="40">
        <f>sinBOC_2!H586</f>
        <v>8.302567545356156E-11</v>
      </c>
      <c r="I575" s="36">
        <f t="shared" si="56"/>
        <v>-100.80787582521972</v>
      </c>
      <c r="J575" s="41">
        <f t="shared" si="54"/>
        <v>7.547788677596508E-12</v>
      </c>
      <c r="K575" s="4"/>
      <c r="L575" s="35">
        <f t="shared" si="58"/>
        <v>2.2559936578350753E-10</v>
      </c>
      <c r="M575" s="36">
        <f t="shared" si="57"/>
        <v>-96.46662125597871</v>
      </c>
    </row>
    <row r="576" spans="3:13" ht="12.75">
      <c r="C576" s="2">
        <f>sinBOC_1!B589</f>
        <v>267</v>
      </c>
      <c r="D576" s="26">
        <f>sinBOC_1!C589</f>
        <v>27.314099999999915</v>
      </c>
      <c r="E576" s="40">
        <f>sinBOC_1!G589</f>
        <v>3.5025603399056007E-10</v>
      </c>
      <c r="F576" s="35">
        <f t="shared" si="55"/>
        <v>-94.55614374225681</v>
      </c>
      <c r="G576" s="41">
        <f t="shared" si="53"/>
        <v>3.184145763550546E-10</v>
      </c>
      <c r="H576" s="40">
        <f>sinBOC_2!H587</f>
        <v>6.633079288461297E-11</v>
      </c>
      <c r="I576" s="36">
        <f t="shared" si="56"/>
        <v>-101.7828481133491</v>
      </c>
      <c r="J576" s="41">
        <f t="shared" si="54"/>
        <v>6.030072080419363E-12</v>
      </c>
      <c r="K576" s="4"/>
      <c r="L576" s="35">
        <f t="shared" si="58"/>
        <v>3.2444464843547395E-10</v>
      </c>
      <c r="M576" s="36">
        <f t="shared" si="57"/>
        <v>-94.88859384932908</v>
      </c>
    </row>
    <row r="577" spans="3:13" ht="12.75">
      <c r="C577" s="2">
        <f>sinBOC_1!B590</f>
        <v>268</v>
      </c>
      <c r="D577" s="26">
        <f>sinBOC_1!C590</f>
        <v>27.416399999999914</v>
      </c>
      <c r="E577" s="40">
        <f>sinBOC_1!G590</f>
        <v>4.512740143808691E-10</v>
      </c>
      <c r="F577" s="35">
        <f t="shared" si="55"/>
        <v>-93.4555967365006</v>
      </c>
      <c r="G577" s="41">
        <f t="shared" si="53"/>
        <v>4.1024910398260827E-10</v>
      </c>
      <c r="H577" s="40">
        <f>sinBOC_2!H588</f>
        <v>3.8624891946685287E-11</v>
      </c>
      <c r="I577" s="36">
        <f t="shared" si="56"/>
        <v>-104.1313272250624</v>
      </c>
      <c r="J577" s="41">
        <f t="shared" si="54"/>
        <v>3.5113538133350273E-12</v>
      </c>
      <c r="K577" s="4"/>
      <c r="L577" s="35">
        <f t="shared" si="58"/>
        <v>4.137604577959433E-10</v>
      </c>
      <c r="M577" s="36">
        <f t="shared" si="57"/>
        <v>-93.83251016284083</v>
      </c>
    </row>
    <row r="578" spans="3:13" ht="12.75">
      <c r="C578" s="2">
        <f>sinBOC_1!B591</f>
        <v>269</v>
      </c>
      <c r="D578" s="26">
        <f>sinBOC_1!C591</f>
        <v>27.518699999999914</v>
      </c>
      <c r="E578" s="40">
        <f>sinBOC_1!G591</f>
        <v>5.210264375080794E-10</v>
      </c>
      <c r="F578" s="35">
        <f t="shared" si="55"/>
        <v>-92.83140239517036</v>
      </c>
      <c r="G578" s="41">
        <f t="shared" si="53"/>
        <v>4.736603977346176E-10</v>
      </c>
      <c r="H578" s="40">
        <f>sinBOC_2!H589</f>
        <v>1.1770225473424623E-11</v>
      </c>
      <c r="I578" s="36">
        <f t="shared" si="56"/>
        <v>-109.29215217621629</v>
      </c>
      <c r="J578" s="41">
        <f t="shared" si="54"/>
        <v>1.070020497584057E-12</v>
      </c>
      <c r="K578" s="4"/>
      <c r="L578" s="35">
        <f t="shared" si="58"/>
        <v>4.747304182322017E-10</v>
      </c>
      <c r="M578" s="36">
        <f t="shared" si="57"/>
        <v>-93.23552940080342</v>
      </c>
    </row>
    <row r="579" spans="3:13" ht="12.75">
      <c r="C579" s="2">
        <f>sinBOC_1!B592</f>
        <v>270</v>
      </c>
      <c r="D579" s="26">
        <f>sinBOC_1!C592</f>
        <v>27.620999999999913</v>
      </c>
      <c r="E579" s="40">
        <f>sinBOC_1!G592</f>
        <v>5.434468601712783E-10</v>
      </c>
      <c r="F579" s="35">
        <f t="shared" si="55"/>
        <v>-92.64842916090437</v>
      </c>
      <c r="G579" s="41">
        <f t="shared" si="53"/>
        <v>4.940426001557075E-10</v>
      </c>
      <c r="H579" s="40">
        <f>sinBOC_2!H590</f>
        <v>9.37285163876108E-36</v>
      </c>
      <c r="I579" s="36">
        <f t="shared" si="56"/>
        <v>-350.2812825729117</v>
      </c>
      <c r="J579" s="41">
        <f t="shared" si="54"/>
        <v>8.52077421705553E-37</v>
      </c>
      <c r="K579" s="4"/>
      <c r="L579" s="35">
        <f t="shared" si="58"/>
        <v>4.940426001557075E-10</v>
      </c>
      <c r="M579" s="36">
        <f t="shared" si="57"/>
        <v>-93.06235601248662</v>
      </c>
    </row>
    <row r="580" spans="3:13" ht="12.75">
      <c r="C580" s="2">
        <f>sinBOC_1!B593</f>
        <v>271</v>
      </c>
      <c r="D580" s="26">
        <f>sinBOC_1!C593</f>
        <v>27.723299999999913</v>
      </c>
      <c r="E580" s="40">
        <f>sinBOC_1!G593</f>
        <v>5.133643883461336E-10</v>
      </c>
      <c r="F580" s="35">
        <f t="shared" si="55"/>
        <v>-92.89574261260958</v>
      </c>
      <c r="G580" s="41">
        <f t="shared" si="53"/>
        <v>4.666948984964851E-10</v>
      </c>
      <c r="H580" s="40">
        <f>sinBOC_2!H591</f>
        <v>1.4300485237999688E-11</v>
      </c>
      <c r="I580" s="36">
        <f t="shared" si="56"/>
        <v>-108.4464922598876</v>
      </c>
      <c r="J580" s="41">
        <f t="shared" si="54"/>
        <v>1.3000441125454266E-12</v>
      </c>
      <c r="K580" s="4"/>
      <c r="L580" s="35">
        <f t="shared" si="58"/>
        <v>4.679949426090305E-10</v>
      </c>
      <c r="M580" s="36">
        <f t="shared" si="57"/>
        <v>-93.29758840107198</v>
      </c>
    </row>
    <row r="581" spans="3:13" ht="12.75">
      <c r="C581" s="2">
        <f>sinBOC_1!B594</f>
        <v>272</v>
      </c>
      <c r="D581" s="26">
        <f>sinBOC_1!C594</f>
        <v>27.825599999999913</v>
      </c>
      <c r="E581" s="40">
        <f>sinBOC_1!G594</f>
        <v>4.380988431134071E-10</v>
      </c>
      <c r="F581" s="35">
        <f t="shared" si="55"/>
        <v>-93.58427893660735</v>
      </c>
      <c r="G581" s="41">
        <f t="shared" si="53"/>
        <v>3.982716755576428E-10</v>
      </c>
      <c r="H581" s="40">
        <f>sinBOC_2!H592</f>
        <v>5.704916724746225E-11</v>
      </c>
      <c r="I581" s="36">
        <f t="shared" si="56"/>
        <v>-102.43750690640536</v>
      </c>
      <c r="J581" s="41">
        <f t="shared" si="54"/>
        <v>5.186287931587479E-12</v>
      </c>
      <c r="K581" s="4"/>
      <c r="L581" s="35">
        <f t="shared" si="58"/>
        <v>4.034579634892303E-10</v>
      </c>
      <c r="M581" s="36">
        <f t="shared" si="57"/>
        <v>-93.94201707969657</v>
      </c>
    </row>
    <row r="582" spans="3:13" ht="12.75">
      <c r="C582" s="2">
        <f>sinBOC_1!B595</f>
        <v>273</v>
      </c>
      <c r="D582" s="26">
        <f>sinBOC_1!C595</f>
        <v>27.927899999999912</v>
      </c>
      <c r="E582" s="40">
        <f>sinBOC_1!G595</f>
        <v>3.35029349745281E-10</v>
      </c>
      <c r="F582" s="35">
        <f t="shared" si="55"/>
        <v>-94.74917145577817</v>
      </c>
      <c r="G582" s="41">
        <f t="shared" si="53"/>
        <v>3.045721361320736E-10</v>
      </c>
      <c r="H582" s="40">
        <f>sinBOC_2!H593</f>
        <v>1.1923858528365339E-10</v>
      </c>
      <c r="I582" s="36">
        <f t="shared" si="56"/>
        <v>-99.23583185332694</v>
      </c>
      <c r="J582" s="41">
        <f t="shared" si="54"/>
        <v>1.0839871389423039E-11</v>
      </c>
      <c r="K582" s="4"/>
      <c r="L582" s="35">
        <f t="shared" si="58"/>
        <v>3.1541200752149666E-10</v>
      </c>
      <c r="M582" s="36">
        <f t="shared" si="57"/>
        <v>-95.01121777395625</v>
      </c>
    </row>
    <row r="583" spans="3:13" ht="12.75">
      <c r="C583" s="2">
        <f>sinBOC_1!B596</f>
        <v>274</v>
      </c>
      <c r="D583" s="26">
        <f>sinBOC_1!C596</f>
        <v>28.030199999999912</v>
      </c>
      <c r="E583" s="40">
        <f>sinBOC_1!G596</f>
        <v>2.260549726768745E-10</v>
      </c>
      <c r="F583" s="35">
        <f t="shared" si="55"/>
        <v>-96.45785935069087</v>
      </c>
      <c r="G583" s="41">
        <f aca="true" t="shared" si="59" ref="G583:G613">p_1/100*E583</f>
        <v>2.0550452061534045E-10</v>
      </c>
      <c r="H583" s="40">
        <f>sinBOC_2!H594</f>
        <v>1.8196913372347685E-10</v>
      </c>
      <c r="I583" s="36">
        <f t="shared" si="56"/>
        <v>-97.40002272401816</v>
      </c>
      <c r="J583" s="41">
        <f aca="true" t="shared" si="60" ref="J583:J613">p_2/100*H583</f>
        <v>1.6542648520316082E-11</v>
      </c>
      <c r="K583" s="4"/>
      <c r="L583" s="35">
        <f t="shared" si="58"/>
        <v>2.2204716913565652E-10</v>
      </c>
      <c r="M583" s="36">
        <f t="shared" si="57"/>
        <v>-96.53554759245992</v>
      </c>
    </row>
    <row r="584" spans="3:13" ht="12.75">
      <c r="C584" s="2">
        <f>sinBOC_1!B597</f>
        <v>275</v>
      </c>
      <c r="D584" s="26">
        <f>sinBOC_1!C597</f>
        <v>28.13249999999991</v>
      </c>
      <c r="E584" s="40">
        <f>sinBOC_1!G597</f>
        <v>1.3096620200498325E-10</v>
      </c>
      <c r="F584" s="35">
        <f aca="true" t="shared" si="61" ref="F584:F613">LOG10(E584)*10</f>
        <v>-98.82840766760717</v>
      </c>
      <c r="G584" s="41">
        <f t="shared" si="59"/>
        <v>1.1906018364089386E-10</v>
      </c>
      <c r="H584" s="40">
        <f>sinBOC_2!H595</f>
        <v>2.2243252239436769E-10</v>
      </c>
      <c r="I584" s="36">
        <f aca="true" t="shared" si="62" ref="I584:I613">LOG10(H584)*10</f>
        <v>-96.5280171320604</v>
      </c>
      <c r="J584" s="41">
        <f t="shared" si="60"/>
        <v>2.022113839948798E-11</v>
      </c>
      <c r="K584" s="4"/>
      <c r="L584" s="35">
        <f t="shared" si="58"/>
        <v>1.3928132204038183E-10</v>
      </c>
      <c r="M584" s="36">
        <f aca="true" t="shared" si="63" ref="M584:M613">LOG10(L584)*10</f>
        <v>-98.56107119603837</v>
      </c>
    </row>
    <row r="585" spans="3:13" ht="12.75">
      <c r="C585" s="2">
        <f>sinBOC_1!B598</f>
        <v>276</v>
      </c>
      <c r="D585" s="26">
        <f>sinBOC_1!C598</f>
        <v>28.23479999999991</v>
      </c>
      <c r="E585" s="40">
        <f>sinBOC_1!G598</f>
        <v>6.20784963891199E-11</v>
      </c>
      <c r="F585" s="35">
        <f t="shared" si="61"/>
        <v>-102.07058810722427</v>
      </c>
      <c r="G585" s="41">
        <f t="shared" si="59"/>
        <v>5.643499671738173E-11</v>
      </c>
      <c r="H585" s="40">
        <f>sinBOC_2!H596</f>
        <v>2.227906837939003E-10</v>
      </c>
      <c r="I585" s="36">
        <f t="shared" si="62"/>
        <v>-96.52102973558871</v>
      </c>
      <c r="J585" s="41">
        <f t="shared" si="60"/>
        <v>2.0253698526718215E-11</v>
      </c>
      <c r="K585" s="4"/>
      <c r="L585" s="35">
        <f t="shared" si="58"/>
        <v>7.668869524409995E-11</v>
      </c>
      <c r="M585" s="36">
        <f t="shared" si="63"/>
        <v>-101.15268651109075</v>
      </c>
    </row>
    <row r="586" spans="3:13" ht="12.75">
      <c r="C586" s="2">
        <f>sinBOC_1!B599</f>
        <v>277</v>
      </c>
      <c r="D586" s="26">
        <f>sinBOC_1!C599</f>
        <v>28.33709999999991</v>
      </c>
      <c r="E586" s="40">
        <f>sinBOC_1!G599</f>
        <v>2.193371183997952E-11</v>
      </c>
      <c r="F586" s="35">
        <f t="shared" si="61"/>
        <v>-106.58887866488865</v>
      </c>
      <c r="G586" s="41">
        <f t="shared" si="59"/>
        <v>1.9939738036345016E-11</v>
      </c>
      <c r="H586" s="40">
        <f>sinBOC_2!H597</f>
        <v>1.7885939129497427E-10</v>
      </c>
      <c r="I586" s="36">
        <f t="shared" si="62"/>
        <v>-97.47488251598283</v>
      </c>
      <c r="J586" s="41">
        <f t="shared" si="60"/>
        <v>1.6259944663179484E-11</v>
      </c>
      <c r="K586" s="4"/>
      <c r="L586" s="35">
        <f t="shared" si="58"/>
        <v>3.61996826995245E-11</v>
      </c>
      <c r="M586" s="36">
        <f t="shared" si="63"/>
        <v>-104.41295236164336</v>
      </c>
    </row>
    <row r="587" spans="3:13" ht="12.75">
      <c r="C587" s="2">
        <f>sinBOC_1!B600</f>
        <v>278</v>
      </c>
      <c r="D587" s="26">
        <f>sinBOC_1!C600</f>
        <v>28.43939999999991</v>
      </c>
      <c r="E587" s="40">
        <f>sinBOC_1!G600</f>
        <v>4.674384968500548E-12</v>
      </c>
      <c r="F587" s="35">
        <f t="shared" si="61"/>
        <v>-113.30275523263715</v>
      </c>
      <c r="G587" s="41">
        <f t="shared" si="59"/>
        <v>4.249440880455043E-12</v>
      </c>
      <c r="H587" s="40">
        <f>sinBOC_2!H598</f>
        <v>1.0498751952575845E-10</v>
      </c>
      <c r="I587" s="36">
        <f t="shared" si="62"/>
        <v>-99.78862324960987</v>
      </c>
      <c r="J587" s="41">
        <f t="shared" si="60"/>
        <v>9.544319956887136E-12</v>
      </c>
      <c r="K587" s="4"/>
      <c r="L587" s="35">
        <f t="shared" si="58"/>
        <v>1.3793760837342178E-11</v>
      </c>
      <c r="M587" s="36">
        <f t="shared" si="63"/>
        <v>-108.6031730828205</v>
      </c>
    </row>
    <row r="588" spans="3:13" ht="12.75">
      <c r="C588" s="2">
        <f>sinBOC_1!B601</f>
        <v>279</v>
      </c>
      <c r="D588" s="26">
        <f>sinBOC_1!C601</f>
        <v>28.54169999999991</v>
      </c>
      <c r="E588" s="40">
        <f>sinBOC_1!G601</f>
        <v>3.0479368953890117E-13</v>
      </c>
      <c r="F588" s="35">
        <f t="shared" si="61"/>
        <v>-125.15994028890192</v>
      </c>
      <c r="G588" s="41">
        <f t="shared" si="59"/>
        <v>2.77085172308092E-13</v>
      </c>
      <c r="H588" s="40">
        <f>sinBOC_2!H599</f>
        <v>3.23550676462713E-11</v>
      </c>
      <c r="I588" s="36">
        <f t="shared" si="62"/>
        <v>-104.90057687840796</v>
      </c>
      <c r="J588" s="41">
        <f t="shared" si="60"/>
        <v>2.9413697860246647E-12</v>
      </c>
      <c r="K588" s="4"/>
      <c r="L588" s="35">
        <f t="shared" si="58"/>
        <v>3.218454958332757E-12</v>
      </c>
      <c r="M588" s="36">
        <f t="shared" si="63"/>
        <v>-114.92352564361457</v>
      </c>
    </row>
    <row r="589" spans="3:13" ht="12.75">
      <c r="C589" s="2">
        <f>sinBOC_1!B602</f>
        <v>280</v>
      </c>
      <c r="D589" s="26">
        <f>sinBOC_1!C602</f>
        <v>28.64399999999991</v>
      </c>
      <c r="E589" s="40">
        <f>sinBOC_1!G602</f>
        <v>1.7655316157834378E-61</v>
      </c>
      <c r="F589" s="35">
        <f t="shared" si="61"/>
        <v>-607.5312450101941</v>
      </c>
      <c r="G589" s="41">
        <f t="shared" si="59"/>
        <v>1.6050287416213072E-61</v>
      </c>
      <c r="H589" s="40">
        <f>sinBOC_2!H600</f>
        <v>2.8336308950575116E-35</v>
      </c>
      <c r="I589" s="36">
        <f t="shared" si="62"/>
        <v>-345.47656721018535</v>
      </c>
      <c r="J589" s="41">
        <f t="shared" si="60"/>
        <v>2.5760280864159203E-36</v>
      </c>
      <c r="K589" s="4"/>
      <c r="L589" s="35">
        <f t="shared" si="58"/>
        <v>2.5760280864159203E-36</v>
      </c>
      <c r="M589" s="36">
        <f t="shared" si="63"/>
        <v>-355.89049406176764</v>
      </c>
    </row>
    <row r="590" spans="3:13" ht="12.75">
      <c r="C590" s="2">
        <f>sinBOC_1!B603</f>
        <v>281</v>
      </c>
      <c r="D590" s="26">
        <f>sinBOC_1!C603</f>
        <v>28.74629999999991</v>
      </c>
      <c r="E590" s="40">
        <f>sinBOC_1!G603</f>
        <v>3.004704295440725E-13</v>
      </c>
      <c r="F590" s="35">
        <f t="shared" si="61"/>
        <v>-125.22198262156235</v>
      </c>
      <c r="G590" s="41">
        <f t="shared" si="59"/>
        <v>2.731549359491568E-13</v>
      </c>
      <c r="H590" s="40">
        <f>sinBOC_2!H601</f>
        <v>4.0630102349048034E-11</v>
      </c>
      <c r="I590" s="36">
        <f t="shared" si="62"/>
        <v>-103.91152083664954</v>
      </c>
      <c r="J590" s="41">
        <f t="shared" si="60"/>
        <v>3.693645668095277E-12</v>
      </c>
      <c r="K590" s="4"/>
      <c r="L590" s="35">
        <f t="shared" si="58"/>
        <v>3.966800604044434E-12</v>
      </c>
      <c r="M590" s="36">
        <f t="shared" si="63"/>
        <v>-114.01559629306445</v>
      </c>
    </row>
    <row r="591" spans="3:13" ht="12.75">
      <c r="C591" s="2">
        <f>sinBOC_1!B604</f>
        <v>282</v>
      </c>
      <c r="D591" s="26">
        <f>sinBOC_1!C604</f>
        <v>28.84859999999991</v>
      </c>
      <c r="E591" s="40">
        <f>sinBOC_1!G604</f>
        <v>4.542718775518696E-12</v>
      </c>
      <c r="F591" s="35">
        <f t="shared" si="61"/>
        <v>-113.42684148067784</v>
      </c>
      <c r="G591" s="41">
        <f t="shared" si="59"/>
        <v>4.1297443413806324E-12</v>
      </c>
      <c r="H591" s="40">
        <f>sinBOC_2!H602</f>
        <v>1.6574178557258893E-10</v>
      </c>
      <c r="I591" s="36">
        <f t="shared" si="62"/>
        <v>-97.80567986717459</v>
      </c>
      <c r="J591" s="41">
        <f t="shared" si="60"/>
        <v>1.5067435052053544E-11</v>
      </c>
      <c r="K591" s="4"/>
      <c r="L591" s="35">
        <f t="shared" si="58"/>
        <v>1.9197179393434176E-11</v>
      </c>
      <c r="M591" s="36">
        <f t="shared" si="63"/>
        <v>-107.16762576705531</v>
      </c>
    </row>
    <row r="592" spans="3:13" ht="12.75">
      <c r="C592" s="2">
        <f>sinBOC_1!B605</f>
        <v>283</v>
      </c>
      <c r="D592" s="26">
        <f>sinBOC_1!C605</f>
        <v>28.95089999999991</v>
      </c>
      <c r="E592" s="40">
        <f>sinBOC_1!G605</f>
        <v>2.1013519656458214E-11</v>
      </c>
      <c r="F592" s="35">
        <f t="shared" si="61"/>
        <v>-106.77501199409504</v>
      </c>
      <c r="G592" s="41">
        <f t="shared" si="59"/>
        <v>1.9103199687689284E-11</v>
      </c>
      <c r="H592" s="40">
        <f>sinBOC_2!H603</f>
        <v>3.557745152615559E-10</v>
      </c>
      <c r="I592" s="36">
        <f t="shared" si="62"/>
        <v>-94.48825164396206</v>
      </c>
      <c r="J592" s="41">
        <f t="shared" si="60"/>
        <v>3.234313775105055E-11</v>
      </c>
      <c r="K592" s="4"/>
      <c r="L592" s="35">
        <f t="shared" si="58"/>
        <v>5.1446337438739834E-11</v>
      </c>
      <c r="M592" s="36">
        <f t="shared" si="63"/>
        <v>-102.88645538039809</v>
      </c>
    </row>
    <row r="593" spans="3:13" ht="12.75">
      <c r="C593" s="2">
        <f>sinBOC_1!B606</f>
        <v>284</v>
      </c>
      <c r="D593" s="26">
        <f>sinBOC_1!C606</f>
        <v>29.053199999999908</v>
      </c>
      <c r="E593" s="40">
        <f>sinBOC_1!G606</f>
        <v>5.863037518511078E-11</v>
      </c>
      <c r="F593" s="35">
        <f t="shared" si="61"/>
        <v>-102.31877326686737</v>
      </c>
      <c r="G593" s="41">
        <f t="shared" si="59"/>
        <v>5.3300341077373437E-11</v>
      </c>
      <c r="H593" s="40">
        <f>sinBOC_2!H604</f>
        <v>5.603176682417245E-10</v>
      </c>
      <c r="I593" s="36">
        <f t="shared" si="62"/>
        <v>-92.51565682906505</v>
      </c>
      <c r="J593" s="41">
        <f t="shared" si="60"/>
        <v>5.0937969840156787E-11</v>
      </c>
      <c r="K593" s="4"/>
      <c r="L593" s="35">
        <f t="shared" si="58"/>
        <v>1.0423831091753023E-10</v>
      </c>
      <c r="M593" s="36">
        <f t="shared" si="63"/>
        <v>-99.81972634566571</v>
      </c>
    </row>
    <row r="594" spans="3:13" ht="12.75">
      <c r="C594" s="2">
        <f>sinBOC_1!B607</f>
        <v>285</v>
      </c>
      <c r="D594" s="26">
        <f>sinBOC_1!C607</f>
        <v>29.155499999999908</v>
      </c>
      <c r="E594" s="40">
        <f>sinBOC_1!G607</f>
        <v>1.2193683012146536E-10</v>
      </c>
      <c r="F594" s="35">
        <f t="shared" si="61"/>
        <v>-99.13865099117687</v>
      </c>
      <c r="G594" s="41">
        <f t="shared" si="59"/>
        <v>1.1085166374678669E-10</v>
      </c>
      <c r="H594" s="40">
        <f>sinBOC_2!H605</f>
        <v>7.106999281858176E-10</v>
      </c>
      <c r="I594" s="36">
        <f t="shared" si="62"/>
        <v>-91.48313728441778</v>
      </c>
      <c r="J594" s="41">
        <f t="shared" si="60"/>
        <v>6.460908438052889E-11</v>
      </c>
      <c r="K594" s="4"/>
      <c r="L594" s="35">
        <f t="shared" si="58"/>
        <v>1.7546074812731558E-10</v>
      </c>
      <c r="M594" s="36">
        <f t="shared" si="63"/>
        <v>-97.55820023234196</v>
      </c>
    </row>
    <row r="595" spans="3:13" ht="12.75">
      <c r="C595" s="2">
        <f>sinBOC_1!B608</f>
        <v>286</v>
      </c>
      <c r="D595" s="26">
        <f>sinBOC_1!C608</f>
        <v>29.257799999999907</v>
      </c>
      <c r="E595" s="40">
        <f>sinBOC_1!G608</f>
        <v>2.074832892644616E-10</v>
      </c>
      <c r="F595" s="35">
        <f t="shared" si="61"/>
        <v>-96.83016875686732</v>
      </c>
      <c r="G595" s="41">
        <f t="shared" si="59"/>
        <v>1.8862117205860145E-10</v>
      </c>
      <c r="H595" s="40">
        <f>sinBOC_2!H606</f>
        <v>7.43276423726667E-10</v>
      </c>
      <c r="I595" s="36">
        <f t="shared" si="62"/>
        <v>-91.28849642533791</v>
      </c>
      <c r="J595" s="41">
        <f t="shared" si="60"/>
        <v>6.757058397515157E-11</v>
      </c>
      <c r="K595" s="4"/>
      <c r="L595" s="35">
        <f t="shared" si="58"/>
        <v>2.5619175603375303E-10</v>
      </c>
      <c r="M595" s="36">
        <f t="shared" si="63"/>
        <v>-95.91434849480694</v>
      </c>
    </row>
    <row r="596" spans="3:13" ht="12.75">
      <c r="C596" s="2">
        <f>sinBOC_1!B609</f>
        <v>287</v>
      </c>
      <c r="D596" s="26">
        <f>sinBOC_1!C609</f>
        <v>29.360099999999907</v>
      </c>
      <c r="E596" s="40">
        <f>sinBOC_1!G609</f>
        <v>3.0314077392164696E-10</v>
      </c>
      <c r="F596" s="35">
        <f t="shared" si="61"/>
        <v>-95.18355644964531</v>
      </c>
      <c r="G596" s="41">
        <f t="shared" si="59"/>
        <v>2.755825217469518E-10</v>
      </c>
      <c r="H596" s="40">
        <f>sinBOC_2!H607</f>
        <v>6.275938900084644E-10</v>
      </c>
      <c r="I596" s="36">
        <f t="shared" si="62"/>
        <v>-92.02321293173893</v>
      </c>
      <c r="J596" s="41">
        <f t="shared" si="60"/>
        <v>5.7053990000769506E-11</v>
      </c>
      <c r="K596" s="4"/>
      <c r="L596" s="35">
        <f t="shared" si="58"/>
        <v>3.326365117477213E-10</v>
      </c>
      <c r="M596" s="36">
        <f t="shared" si="63"/>
        <v>-94.78030082295493</v>
      </c>
    </row>
    <row r="597" spans="3:13" ht="12.75">
      <c r="C597" s="2">
        <f>sinBOC_1!B610</f>
        <v>288</v>
      </c>
      <c r="D597" s="26">
        <f>sinBOC_1!C610</f>
        <v>29.462399999999906</v>
      </c>
      <c r="E597" s="40">
        <f>sinBOC_1!G610</f>
        <v>3.907733508016349E-10</v>
      </c>
      <c r="F597" s="35">
        <f t="shared" si="61"/>
        <v>-94.08075061110955</v>
      </c>
      <c r="G597" s="41">
        <f t="shared" si="59"/>
        <v>3.55248500728759E-10</v>
      </c>
      <c r="H597" s="40">
        <f>sinBOC_2!H608</f>
        <v>3.907733508019504E-10</v>
      </c>
      <c r="I597" s="36">
        <f t="shared" si="62"/>
        <v>-94.08075061110603</v>
      </c>
      <c r="J597" s="41">
        <f t="shared" si="60"/>
        <v>3.552485007290459E-11</v>
      </c>
      <c r="K597" s="4"/>
      <c r="L597" s="35">
        <f t="shared" si="58"/>
        <v>3.907733508016636E-10</v>
      </c>
      <c r="M597" s="36">
        <f t="shared" si="63"/>
        <v>-94.08075061110922</v>
      </c>
    </row>
    <row r="598" spans="3:13" ht="12.75">
      <c r="C598" s="2">
        <f>sinBOC_1!B611</f>
        <v>289</v>
      </c>
      <c r="D598" s="26">
        <f>sinBOC_1!C611</f>
        <v>29.564699999999906</v>
      </c>
      <c r="E598" s="40">
        <f>sinBOC_1!G611</f>
        <v>4.5140735916143094E-10</v>
      </c>
      <c r="F598" s="35">
        <f t="shared" si="61"/>
        <v>-93.45431365025318</v>
      </c>
      <c r="G598" s="41">
        <f t="shared" si="59"/>
        <v>4.1037032651039173E-10</v>
      </c>
      <c r="H598" s="40">
        <f>sinBOC_2!H609</f>
        <v>1.2905771837853623E-10</v>
      </c>
      <c r="I598" s="36">
        <f t="shared" si="62"/>
        <v>-98.89216017087026</v>
      </c>
      <c r="J598" s="41">
        <f t="shared" si="60"/>
        <v>1.1732519852594207E-11</v>
      </c>
      <c r="K598" s="4"/>
      <c r="L598" s="35">
        <f t="shared" si="58"/>
        <v>4.2210284636298595E-10</v>
      </c>
      <c r="M598" s="36">
        <f t="shared" si="63"/>
        <v>-93.74581719260966</v>
      </c>
    </row>
    <row r="599" spans="3:13" ht="12.75">
      <c r="C599" s="2">
        <f>sinBOC_1!B612</f>
        <v>290</v>
      </c>
      <c r="D599" s="26">
        <f>sinBOC_1!C612</f>
        <v>29.666999999999906</v>
      </c>
      <c r="E599" s="40">
        <f>sinBOC_1!G612</f>
        <v>4.71073437651441E-10</v>
      </c>
      <c r="F599" s="35">
        <f t="shared" si="61"/>
        <v>-93.26911383570375</v>
      </c>
      <c r="G599" s="41">
        <f t="shared" si="59"/>
        <v>4.282485796831282E-10</v>
      </c>
      <c r="H599" s="40">
        <f>sinBOC_2!H610</f>
        <v>1.3250271377017941E-34</v>
      </c>
      <c r="I599" s="36">
        <f t="shared" si="62"/>
        <v>-338.7777522690948</v>
      </c>
      <c r="J599" s="41">
        <f t="shared" si="60"/>
        <v>1.2045701251834496E-35</v>
      </c>
      <c r="K599" s="4"/>
      <c r="L599" s="35">
        <f t="shared" si="58"/>
        <v>4.282485796831282E-10</v>
      </c>
      <c r="M599" s="36">
        <f t="shared" si="63"/>
        <v>-93.683040687286</v>
      </c>
    </row>
    <row r="600" spans="3:13" ht="12.75">
      <c r="C600" s="2">
        <f>sinBOC_1!B613</f>
        <v>291</v>
      </c>
      <c r="D600" s="26">
        <f>sinBOC_1!C613</f>
        <v>29.769299999999905</v>
      </c>
      <c r="E600" s="40">
        <f>sinBOC_1!G613</f>
        <v>4.4522376973026615E-10</v>
      </c>
      <c r="F600" s="35">
        <f t="shared" si="61"/>
        <v>-93.5142165748396</v>
      </c>
      <c r="G600" s="41">
        <f t="shared" si="59"/>
        <v>4.0474888157296924E-10</v>
      </c>
      <c r="H600" s="40">
        <f>sinBOC_2!H611</f>
        <v>1.9377417467768373E-10</v>
      </c>
      <c r="I600" s="36">
        <f t="shared" si="62"/>
        <v>-97.12704104180695</v>
      </c>
      <c r="J600" s="41">
        <f t="shared" si="60"/>
        <v>1.761583406160762E-11</v>
      </c>
      <c r="K600" s="4"/>
      <c r="L600" s="35">
        <f t="shared" si="58"/>
        <v>4.2236471563457687E-10</v>
      </c>
      <c r="M600" s="36">
        <f t="shared" si="63"/>
        <v>-93.74312369937451</v>
      </c>
    </row>
    <row r="601" spans="3:13" ht="12.75">
      <c r="C601" s="2">
        <f>sinBOC_1!B614</f>
        <v>292</v>
      </c>
      <c r="D601" s="26">
        <f>sinBOC_1!C614</f>
        <v>29.871599999999905</v>
      </c>
      <c r="E601" s="40">
        <f>sinBOC_1!G614</f>
        <v>3.801405611852925E-10</v>
      </c>
      <c r="F601" s="35">
        <f t="shared" si="61"/>
        <v>-94.20055788489168</v>
      </c>
      <c r="G601" s="41">
        <f t="shared" si="59"/>
        <v>3.4558232835026587E-10</v>
      </c>
      <c r="H601" s="40">
        <f>sinBOC_2!H612</f>
        <v>8.882746251396668E-10</v>
      </c>
      <c r="I601" s="36">
        <f t="shared" si="62"/>
        <v>-90.51452743969192</v>
      </c>
      <c r="J601" s="41">
        <f t="shared" si="60"/>
        <v>8.075223864906064E-11</v>
      </c>
      <c r="K601" s="4"/>
      <c r="L601" s="35">
        <f t="shared" si="58"/>
        <v>4.263345669993265E-10</v>
      </c>
      <c r="M601" s="36">
        <f t="shared" si="63"/>
        <v>-93.70249453539934</v>
      </c>
    </row>
    <row r="602" spans="3:13" ht="12.75">
      <c r="C602" s="2">
        <f>sinBOC_1!B615</f>
        <v>293</v>
      </c>
      <c r="D602" s="26">
        <f>sinBOC_1!C615</f>
        <v>29.973899999999905</v>
      </c>
      <c r="E602" s="40">
        <f>sinBOC_1!G615</f>
        <v>2.908525714588051E-10</v>
      </c>
      <c r="F602" s="35">
        <f t="shared" si="61"/>
        <v>-95.36327092204507</v>
      </c>
      <c r="G602" s="41">
        <f t="shared" si="59"/>
        <v>2.644114285989137E-10</v>
      </c>
      <c r="H602" s="40">
        <f>sinBOC_2!H613</f>
        <v>2.1982183449590135E-09</v>
      </c>
      <c r="I602" s="36">
        <f t="shared" si="62"/>
        <v>-86.57929172103042</v>
      </c>
      <c r="J602" s="41">
        <f t="shared" si="60"/>
        <v>1.9983803135991038E-10</v>
      </c>
      <c r="K602" s="4"/>
      <c r="L602" s="35">
        <f t="shared" si="58"/>
        <v>4.642494599588241E-10</v>
      </c>
      <c r="M602" s="36">
        <f t="shared" si="63"/>
        <v>-93.33248592783744</v>
      </c>
    </row>
    <row r="603" spans="3:13" ht="12.75">
      <c r="C603" s="2">
        <f>sinBOC_1!B616</f>
        <v>294</v>
      </c>
      <c r="D603" s="26">
        <f>sinBOC_1!C616</f>
        <v>30.076199999999904</v>
      </c>
      <c r="E603" s="40">
        <f>sinBOC_1!G616</f>
        <v>1.9634530899960567E-10</v>
      </c>
      <c r="F603" s="35">
        <f t="shared" si="61"/>
        <v>-97.06979470252604</v>
      </c>
      <c r="G603" s="41">
        <f t="shared" si="59"/>
        <v>1.7849573545418696E-10</v>
      </c>
      <c r="H603" s="40">
        <f>sinBOC_2!H614</f>
        <v>4.1315934722123195E-09</v>
      </c>
      <c r="I603" s="36">
        <f t="shared" si="62"/>
        <v>-83.83882417418775</v>
      </c>
      <c r="J603" s="41">
        <f t="shared" si="60"/>
        <v>3.7559940656475643E-10</v>
      </c>
      <c r="K603" s="4"/>
      <c r="L603" s="35">
        <f t="shared" si="58"/>
        <v>5.540951420189434E-10</v>
      </c>
      <c r="M603" s="36">
        <f t="shared" si="63"/>
        <v>-92.56415657462574</v>
      </c>
    </row>
    <row r="604" spans="3:13" ht="12.75">
      <c r="C604" s="2">
        <f>sinBOC_1!B617</f>
        <v>295</v>
      </c>
      <c r="D604" s="26">
        <f>sinBOC_1!C617</f>
        <v>30.178499999999904</v>
      </c>
      <c r="E604" s="40">
        <f>sinBOC_1!G617</f>
        <v>1.1381004339703861E-10</v>
      </c>
      <c r="F604" s="35">
        <f t="shared" si="61"/>
        <v>-99.43819411056498</v>
      </c>
      <c r="G604" s="41">
        <f t="shared" si="59"/>
        <v>1.0346367581548965E-10</v>
      </c>
      <c r="H604" s="40">
        <f>sinBOC_2!H615</f>
        <v>6.566325144175706E-09</v>
      </c>
      <c r="I604" s="36">
        <f t="shared" si="62"/>
        <v>-81.82677616150514</v>
      </c>
      <c r="J604" s="41">
        <f t="shared" si="60"/>
        <v>5.969386494705189E-10</v>
      </c>
      <c r="K604" s="4"/>
      <c r="L604" s="35">
        <f aca="true" t="shared" si="64" ref="L604:L613">G604+J604</f>
        <v>7.004023252860086E-10</v>
      </c>
      <c r="M604" s="36">
        <f t="shared" si="63"/>
        <v>-91.54652420759342</v>
      </c>
    </row>
    <row r="605" spans="3:13" ht="12.75">
      <c r="C605" s="2">
        <f>sinBOC_1!B618</f>
        <v>296</v>
      </c>
      <c r="D605" s="26">
        <f>sinBOC_1!C618</f>
        <v>30.280799999999903</v>
      </c>
      <c r="E605" s="40">
        <f>sinBOC_1!G618</f>
        <v>5.39729220797308E-11</v>
      </c>
      <c r="F605" s="35">
        <f t="shared" si="61"/>
        <v>-102.67824068709858</v>
      </c>
      <c r="G605" s="41">
        <f t="shared" si="59"/>
        <v>4.906629279975527E-11</v>
      </c>
      <c r="H605" s="40">
        <f>sinBOC_2!H616</f>
        <v>9.25578838037312E-09</v>
      </c>
      <c r="I605" s="36">
        <f t="shared" si="62"/>
        <v>-80.33586583430426</v>
      </c>
      <c r="J605" s="41">
        <f t="shared" si="60"/>
        <v>8.414353073066476E-10</v>
      </c>
      <c r="K605" s="4"/>
      <c r="L605" s="35">
        <f t="shared" si="64"/>
        <v>8.905016001064029E-10</v>
      </c>
      <c r="M605" s="36">
        <f t="shared" si="63"/>
        <v>-90.50365295833801</v>
      </c>
    </row>
    <row r="606" spans="3:13" ht="12.75">
      <c r="C606" s="2">
        <f>sinBOC_1!B619</f>
        <v>297</v>
      </c>
      <c r="D606" s="26">
        <f>sinBOC_1!C619</f>
        <v>30.383099999999903</v>
      </c>
      <c r="E606" s="40">
        <f>sinBOC_1!G619</f>
        <v>1.9079139042159374E-11</v>
      </c>
      <c r="F606" s="35">
        <f t="shared" si="61"/>
        <v>-107.19441226994378</v>
      </c>
      <c r="G606" s="41">
        <f t="shared" si="59"/>
        <v>1.734467185650852E-11</v>
      </c>
      <c r="H606" s="40">
        <f>sinBOC_2!H617</f>
        <v>1.1864753209724601E-08</v>
      </c>
      <c r="I606" s="36">
        <f t="shared" si="62"/>
        <v>-79.25741290802688</v>
      </c>
      <c r="J606" s="41">
        <f t="shared" si="60"/>
        <v>1.0786139281567823E-09</v>
      </c>
      <c r="K606" s="4"/>
      <c r="L606" s="35">
        <f t="shared" si="64"/>
        <v>1.0959586000132907E-09</v>
      </c>
      <c r="M606" s="36">
        <f t="shared" si="63"/>
        <v>-89.60205851075527</v>
      </c>
    </row>
    <row r="607" spans="3:13" ht="12.75">
      <c r="C607" s="2">
        <f>sinBOC_1!B620</f>
        <v>298</v>
      </c>
      <c r="D607" s="26">
        <f>sinBOC_1!C620</f>
        <v>30.485399999999903</v>
      </c>
      <c r="E607" s="40">
        <f>sinBOC_1!G620</f>
        <v>4.068005584271123E-12</v>
      </c>
      <c r="F607" s="35">
        <f t="shared" si="61"/>
        <v>-113.90618459580053</v>
      </c>
      <c r="G607" s="41">
        <f t="shared" si="59"/>
        <v>3.69818689479193E-12</v>
      </c>
      <c r="H607" s="40">
        <f>sinBOC_2!H618</f>
        <v>1.4029362875162355E-08</v>
      </c>
      <c r="I607" s="36">
        <f t="shared" si="62"/>
        <v>-78.52962051429527</v>
      </c>
      <c r="J607" s="41">
        <f t="shared" si="60"/>
        <v>1.27539662501476E-09</v>
      </c>
      <c r="K607" s="4"/>
      <c r="L607" s="35">
        <f t="shared" si="64"/>
        <v>1.279094811909552E-09</v>
      </c>
      <c r="M607" s="36">
        <f t="shared" si="63"/>
        <v>-88.93097262587007</v>
      </c>
    </row>
    <row r="608" spans="3:13" ht="12.75">
      <c r="C608" s="2">
        <f>sinBOC_1!B621</f>
        <v>299</v>
      </c>
      <c r="D608" s="26">
        <f>sinBOC_1!C621</f>
        <v>30.587699999999902</v>
      </c>
      <c r="E608" s="40">
        <f>sinBOC_1!G621</f>
        <v>2.6538232891582945E-13</v>
      </c>
      <c r="F608" s="35">
        <f t="shared" si="61"/>
        <v>-125.76127998991738</v>
      </c>
      <c r="G608" s="41">
        <f t="shared" si="59"/>
        <v>2.4125666265075404E-13</v>
      </c>
      <c r="H608" s="40">
        <f>sinBOC_2!H619</f>
        <v>1.542805743212239E-08</v>
      </c>
      <c r="I608" s="36">
        <f t="shared" si="62"/>
        <v>-78.11688753108601</v>
      </c>
      <c r="J608" s="41">
        <f t="shared" si="60"/>
        <v>1.4025506756474906E-09</v>
      </c>
      <c r="K608" s="4"/>
      <c r="L608" s="35">
        <f t="shared" si="64"/>
        <v>1.4027919323101413E-09</v>
      </c>
      <c r="M608" s="36">
        <f t="shared" si="63"/>
        <v>-88.53006740483195</v>
      </c>
    </row>
    <row r="609" spans="3:13" ht="12.75">
      <c r="C609" s="2">
        <f>sinBOC_1!B622</f>
        <v>300</v>
      </c>
      <c r="D609" s="26">
        <f>sinBOC_1!C622</f>
        <v>30.689999999999902</v>
      </c>
      <c r="E609" s="40">
        <f>sinBOC_1!G622</f>
        <v>2.0835225843394817E-61</v>
      </c>
      <c r="F609" s="35">
        <f t="shared" si="61"/>
        <v>-606.812017876469</v>
      </c>
      <c r="G609" s="41">
        <f t="shared" si="59"/>
        <v>1.8941114403086197E-61</v>
      </c>
      <c r="H609" s="40">
        <f>sinBOC_2!H620</f>
        <v>1.4097950346424454E-08</v>
      </c>
      <c r="I609" s="36">
        <f t="shared" si="62"/>
        <v>-78.50844023368927</v>
      </c>
      <c r="J609" s="41">
        <f t="shared" si="60"/>
        <v>1.2816318496749507E-09</v>
      </c>
      <c r="K609" s="4"/>
      <c r="L609" s="35">
        <f t="shared" si="64"/>
        <v>1.2816318496749507E-09</v>
      </c>
      <c r="M609" s="36">
        <f t="shared" si="63"/>
        <v>-88.92236708527152</v>
      </c>
    </row>
    <row r="610" spans="3:13" ht="12.75">
      <c r="C610" s="2">
        <f>sinBOC_1!B623</f>
        <v>301</v>
      </c>
      <c r="D610" s="26">
        <f>sinBOC_1!C623</f>
        <v>30.7922999999999</v>
      </c>
      <c r="E610" s="40">
        <f>sinBOC_1!G623</f>
        <v>2.6186736997635026E-13</v>
      </c>
      <c r="F610" s="35">
        <f t="shared" si="61"/>
        <v>-125.81918613533801</v>
      </c>
      <c r="G610" s="41">
        <f t="shared" si="59"/>
        <v>2.380612454330457E-13</v>
      </c>
      <c r="H610" s="40">
        <f>sinBOC_2!H621</f>
        <v>1.5223714556016596E-08</v>
      </c>
      <c r="I610" s="36">
        <f t="shared" si="62"/>
        <v>-78.17479367647275</v>
      </c>
      <c r="J610" s="41">
        <f t="shared" si="60"/>
        <v>1.3839740505469639E-09</v>
      </c>
      <c r="K610" s="4"/>
      <c r="L610" s="35">
        <f t="shared" si="64"/>
        <v>1.3842121117923968E-09</v>
      </c>
      <c r="M610" s="36">
        <f t="shared" si="63"/>
        <v>-88.58797355021869</v>
      </c>
    </row>
    <row r="611" spans="3:13" ht="12.75">
      <c r="C611" s="2">
        <f>sinBOC_1!B624</f>
        <v>302</v>
      </c>
      <c r="D611" s="26">
        <f>sinBOC_1!C624</f>
        <v>30.8945999999999</v>
      </c>
      <c r="E611" s="40">
        <f>sinBOC_1!G624</f>
        <v>3.960957500815012E-12</v>
      </c>
      <c r="F611" s="35">
        <f t="shared" si="61"/>
        <v>-114.02199817343384</v>
      </c>
      <c r="G611" s="41">
        <f t="shared" si="59"/>
        <v>3.600870455286375E-12</v>
      </c>
      <c r="H611" s="40">
        <f>sinBOC_2!H622</f>
        <v>1.3660185307292916E-08</v>
      </c>
      <c r="I611" s="36">
        <f t="shared" si="62"/>
        <v>-78.6454340919117</v>
      </c>
      <c r="J611" s="41">
        <f t="shared" si="60"/>
        <v>1.24183502793572E-09</v>
      </c>
      <c r="K611" s="4"/>
      <c r="L611" s="35">
        <f t="shared" si="64"/>
        <v>1.2454358983910065E-09</v>
      </c>
      <c r="M611" s="36">
        <f t="shared" si="63"/>
        <v>-89.04678620348655</v>
      </c>
    </row>
    <row r="612" spans="3:13" ht="12.75">
      <c r="C612" s="2">
        <f>sinBOC_1!B625</f>
        <v>303</v>
      </c>
      <c r="D612" s="26">
        <f>sinBOC_1!C625</f>
        <v>30.9968999999999</v>
      </c>
      <c r="E612" s="40">
        <f>sinBOC_1!G625</f>
        <v>1.8331010856952366E-11</v>
      </c>
      <c r="F612" s="35">
        <f t="shared" si="61"/>
        <v>-107.3681358536557</v>
      </c>
      <c r="G612" s="41">
        <f t="shared" si="59"/>
        <v>1.666455532450215E-11</v>
      </c>
      <c r="H612" s="40">
        <f>sinBOC_2!H623</f>
        <v>1.1399514381782257E-08</v>
      </c>
      <c r="I612" s="36">
        <f t="shared" si="62"/>
        <v>-79.43113649172686</v>
      </c>
      <c r="J612" s="41">
        <f t="shared" si="60"/>
        <v>1.0363194892529329E-09</v>
      </c>
      <c r="K612" s="4"/>
      <c r="L612" s="35">
        <f t="shared" si="64"/>
        <v>1.052984044577435E-09</v>
      </c>
      <c r="M612" s="36">
        <f t="shared" si="63"/>
        <v>-89.77578209445542</v>
      </c>
    </row>
    <row r="613" spans="3:13" ht="12.75">
      <c r="C613" s="2">
        <f>sinBOC_1!B626</f>
        <v>304</v>
      </c>
      <c r="D613" s="26">
        <f>sinBOC_1!C626</f>
        <v>31.0991999999999</v>
      </c>
      <c r="E613" s="40">
        <f>sinBOC_1!G626</f>
        <v>5.1169619340049455E-11</v>
      </c>
      <c r="F613" s="35">
        <f t="shared" si="61"/>
        <v>-102.90987813810196</v>
      </c>
      <c r="G613" s="41">
        <f t="shared" si="59"/>
        <v>4.651783576368132E-11</v>
      </c>
      <c r="H613" s="40">
        <f>sinBOC_2!H624</f>
        <v>8.775051449264694E-09</v>
      </c>
      <c r="I613" s="36">
        <f t="shared" si="62"/>
        <v>-80.56750328529802</v>
      </c>
      <c r="J613" s="41">
        <f t="shared" si="60"/>
        <v>7.977319499331543E-10</v>
      </c>
      <c r="K613" s="4"/>
      <c r="L613" s="35">
        <f t="shared" si="64"/>
        <v>8.442497856968356E-10</v>
      </c>
      <c r="M613" s="36">
        <f t="shared" si="63"/>
        <v>-90.73529040933231</v>
      </c>
    </row>
    <row r="614" spans="3:13" ht="12.75">
      <c r="C614" s="2"/>
      <c r="D614" s="2"/>
      <c r="E614" s="40"/>
      <c r="I614" s="36"/>
      <c r="J614" s="35"/>
      <c r="K614" s="4"/>
      <c r="L614" s="35"/>
      <c r="M614" s="36"/>
    </row>
    <row r="615" spans="3:5" ht="12.75">
      <c r="C615" s="2"/>
      <c r="D615" s="2"/>
      <c r="E615" s="40"/>
    </row>
    <row r="616" spans="3:5" ht="12.75">
      <c r="C616" s="2"/>
      <c r="D616" s="2"/>
      <c r="E616" s="40"/>
    </row>
    <row r="617" spans="3:5" ht="12.75">
      <c r="C617" s="2"/>
      <c r="D617" s="2"/>
      <c r="E617" s="40"/>
    </row>
  </sheetData>
  <sheetProtection/>
  <mergeCells count="3">
    <mergeCell ref="L4:M4"/>
    <mergeCell ref="E4:G4"/>
    <mergeCell ref="H4:J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2010-11-25T17:30:58Z</cp:lastPrinted>
  <dcterms:created xsi:type="dcterms:W3CDTF">2006-03-12T08:33:50Z</dcterms:created>
  <dcterms:modified xsi:type="dcterms:W3CDTF">2011-07-15T13:42:47Z</dcterms:modified>
  <cp:category/>
  <cp:version/>
  <cp:contentType/>
  <cp:contentStatus/>
</cp:coreProperties>
</file>